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-150" windowWidth="18975" windowHeight="8085" activeTab="1"/>
  </bookViews>
  <sheets>
    <sheet name="Table of content" sheetId="39" r:id="rId1"/>
    <sheet name="FSP costed outline" sheetId="30" r:id="rId2"/>
    <sheet name="Overall in UNEP format" sheetId="5" r:id="rId3"/>
    <sheet name="TBA" sheetId="31" r:id="rId4"/>
    <sheet name="Lakes" sheetId="19" r:id="rId5"/>
    <sheet name="Rivers" sheetId="32" r:id="rId6"/>
    <sheet name="LME" sheetId="33" r:id="rId7"/>
    <sheet name="OO" sheetId="34" r:id="rId8"/>
    <sheet name="Cross cutting" sheetId="23" r:id="rId9"/>
    <sheet name="Data &amp; Information Management" sheetId="35" r:id="rId10"/>
    <sheet name="Evaluation" sheetId="25" r:id="rId11"/>
    <sheet name="PM" sheetId="26" r:id="rId12"/>
  </sheets>
  <definedNames>
    <definedName name="_Fill" localSheetId="9" hidden="1">#REF!</definedName>
    <definedName name="_Fill" localSheetId="1" hidden="1">#REF!</definedName>
    <definedName name="_Fill" localSheetId="2" hidden="1">'Overall in UNEP format'!$A$12</definedName>
    <definedName name="_Fill" hidden="1">#REF!</definedName>
    <definedName name="_Regression_Int" localSheetId="2" hidden="1">1</definedName>
    <definedName name="_Toc238618003" localSheetId="1">'FSP costed outline'!#REF!</definedName>
    <definedName name="B_projMgmt_CO" localSheetId="1">'FSP costed outline'!$F$195</definedName>
    <definedName name="B_ProjMgmt_GA" localSheetId="1">'FSP costed outline'!$E$195</definedName>
    <definedName name="m" localSheetId="9" hidden="1">#REF!</definedName>
    <definedName name="m" localSheetId="1" hidden="1">#REF!</definedName>
    <definedName name="m" hidden="1">#REF!</definedName>
    <definedName name="_xlnm.Print_Area" localSheetId="1">'FSP costed outline'!$A$1:$F$204</definedName>
    <definedName name="_xlnm.Print_Area" localSheetId="5">Rivers!$A$1:$O$133</definedName>
    <definedName name="_xlnm.Print_Titles" localSheetId="2">'Overall in UNEP format'!$9:$11</definedName>
    <definedName name="Zone_impres_MI" localSheetId="2">'Overall in UNEP format'!$A$3:$G$224</definedName>
  </definedNames>
  <calcPr calcId="144525"/>
</workbook>
</file>

<file path=xl/calcChain.xml><?xml version="1.0" encoding="utf-8"?>
<calcChain xmlns="http://schemas.openxmlformats.org/spreadsheetml/2006/main">
  <c r="E204" i="30" l="1"/>
  <c r="F204" i="30"/>
  <c r="C28" i="30"/>
  <c r="D15" i="5"/>
  <c r="M15" i="5" s="1"/>
  <c r="M17" i="5" s="1"/>
  <c r="P15" i="5"/>
  <c r="M16" i="5"/>
  <c r="P16" i="5"/>
  <c r="D17" i="5"/>
  <c r="E17" i="5"/>
  <c r="F17" i="5"/>
  <c r="G17" i="5"/>
  <c r="H17" i="5"/>
  <c r="I17" i="5"/>
  <c r="N17" i="5"/>
  <c r="O17" i="5"/>
  <c r="P17" i="5"/>
  <c r="Q16" i="5" l="1"/>
  <c r="Q15" i="5"/>
  <c r="Q17" i="5"/>
  <c r="L19" i="19"/>
  <c r="M72" i="32" l="1"/>
  <c r="F72" i="32"/>
  <c r="E72" i="32"/>
  <c r="B180" i="30" l="1"/>
  <c r="C184" i="30"/>
  <c r="C183" i="30"/>
  <c r="C182" i="30"/>
  <c r="C181" i="30"/>
  <c r="C179" i="30"/>
  <c r="C178" i="30"/>
  <c r="C177" i="30"/>
  <c r="C176" i="30"/>
  <c r="C175" i="30"/>
  <c r="C169" i="30"/>
  <c r="D203" i="30"/>
  <c r="L73" i="33"/>
  <c r="M73" i="33"/>
  <c r="C180" i="30" l="1"/>
  <c r="C131" i="30"/>
  <c r="C128" i="30"/>
  <c r="C137" i="30"/>
  <c r="C126" i="30" l="1"/>
  <c r="L40" i="32"/>
  <c r="N40" i="32"/>
  <c r="M40" i="32"/>
  <c r="K40" i="32"/>
  <c r="J40" i="32"/>
  <c r="I40" i="32"/>
  <c r="H40" i="32"/>
  <c r="G40" i="32"/>
  <c r="O22" i="32"/>
  <c r="B26" i="30" l="1"/>
  <c r="C49" i="30"/>
  <c r="D49" i="30" s="1"/>
  <c r="C47" i="30"/>
  <c r="D47" i="30" s="1"/>
  <c r="C46" i="30"/>
  <c r="D46" i="30" s="1"/>
  <c r="D45" i="30"/>
  <c r="C44" i="30"/>
  <c r="D44" i="30" s="1"/>
  <c r="C43" i="30"/>
  <c r="B43" i="30"/>
  <c r="C42" i="30"/>
  <c r="B42" i="30"/>
  <c r="C41" i="30"/>
  <c r="B41" i="30"/>
  <c r="D40" i="30"/>
  <c r="B39" i="30"/>
  <c r="B38" i="30"/>
  <c r="B37" i="30"/>
  <c r="B36" i="30"/>
  <c r="B35" i="30"/>
  <c r="B34" i="30"/>
  <c r="B33" i="30"/>
  <c r="C32" i="30"/>
  <c r="B31" i="30"/>
  <c r="B30" i="30"/>
  <c r="B29" i="30"/>
  <c r="C30" i="30"/>
  <c r="C38" i="30" l="1"/>
  <c r="C27" i="30"/>
  <c r="C26" i="30" s="1"/>
  <c r="D26" i="30" s="1"/>
  <c r="H27" i="30"/>
  <c r="D41" i="30"/>
  <c r="D42" i="30"/>
  <c r="D43" i="30"/>
  <c r="C48" i="30"/>
  <c r="D48" i="30" s="1"/>
  <c r="D38" i="30"/>
  <c r="D32" i="30"/>
  <c r="C33" i="30"/>
  <c r="D33" i="30" s="1"/>
  <c r="C35" i="30"/>
  <c r="D35" i="30" s="1"/>
  <c r="C37" i="30"/>
  <c r="D37" i="30" s="1"/>
  <c r="C39" i="30"/>
  <c r="D39" i="30" s="1"/>
  <c r="C34" i="30"/>
  <c r="D34" i="30" s="1"/>
  <c r="C36" i="30"/>
  <c r="D36" i="30" s="1"/>
  <c r="D30" i="30"/>
  <c r="D28" i="30"/>
  <c r="C29" i="30"/>
  <c r="D29" i="30" s="1"/>
  <c r="C31" i="30"/>
  <c r="D31" i="30" s="1"/>
  <c r="C199" i="30" l="1"/>
  <c r="C202" i="30"/>
  <c r="C193" i="30"/>
  <c r="C192" i="30" s="1"/>
  <c r="C174" i="30"/>
  <c r="C173" i="30" s="1"/>
  <c r="C185" i="30"/>
  <c r="J127" i="33"/>
  <c r="J120" i="33"/>
  <c r="J115" i="33"/>
  <c r="J110" i="33"/>
  <c r="K42" i="33"/>
  <c r="J42" i="33"/>
  <c r="I42" i="33"/>
  <c r="H42" i="33"/>
  <c r="G42" i="33"/>
  <c r="F42" i="33"/>
  <c r="E42" i="33"/>
  <c r="J59" i="33"/>
  <c r="J58" i="33"/>
  <c r="L42" i="33"/>
  <c r="M42" i="33"/>
  <c r="L58" i="33"/>
  <c r="N45" i="5"/>
  <c r="M58" i="33"/>
  <c r="O45" i="5"/>
  <c r="N23" i="5"/>
  <c r="O23" i="5"/>
  <c r="N71" i="5"/>
  <c r="O71" i="5"/>
  <c r="L76" i="33"/>
  <c r="N82" i="5" s="1"/>
  <c r="M76" i="33"/>
  <c r="O82" i="5" s="1"/>
  <c r="L87" i="33"/>
  <c r="N109" i="5" s="1"/>
  <c r="M87" i="33"/>
  <c r="O109" i="5" s="1"/>
  <c r="L90" i="33"/>
  <c r="N120" i="5" s="1"/>
  <c r="M90" i="33"/>
  <c r="O120" i="5" s="1"/>
  <c r="L96" i="33"/>
  <c r="N134" i="5" s="1"/>
  <c r="M96" i="33"/>
  <c r="O134" i="5" s="1"/>
  <c r="L100" i="33"/>
  <c r="N146" i="5" s="1"/>
  <c r="M100" i="33"/>
  <c r="O146" i="5" s="1"/>
  <c r="L115" i="33"/>
  <c r="N186" i="5" s="1"/>
  <c r="M115" i="33"/>
  <c r="O186" i="5" s="1"/>
  <c r="L120" i="33"/>
  <c r="N198" i="5" s="1"/>
  <c r="M120" i="33"/>
  <c r="O198" i="5" s="1"/>
  <c r="L126" i="33"/>
  <c r="L127" i="33" s="1"/>
  <c r="N214" i="5" s="1"/>
  <c r="M126" i="33"/>
  <c r="M127" i="33"/>
  <c r="O214" i="5" s="1"/>
  <c r="B151" i="30"/>
  <c r="B150" i="30" s="1"/>
  <c r="C151" i="30"/>
  <c r="C150" i="30" s="1"/>
  <c r="D159" i="30"/>
  <c r="D158" i="30"/>
  <c r="D157" i="30"/>
  <c r="D156" i="30"/>
  <c r="D155" i="30"/>
  <c r="D154" i="30"/>
  <c r="D153" i="30"/>
  <c r="D152" i="30"/>
  <c r="B161" i="30"/>
  <c r="B160" i="30" s="1"/>
  <c r="B169" i="30"/>
  <c r="D169" i="30" s="1"/>
  <c r="D170" i="30"/>
  <c r="D167" i="30"/>
  <c r="D166" i="30"/>
  <c r="D165" i="30"/>
  <c r="D164" i="30"/>
  <c r="D163" i="30"/>
  <c r="D162" i="30"/>
  <c r="C168" i="30"/>
  <c r="C161" i="30"/>
  <c r="D161" i="30" s="1"/>
  <c r="B168" i="30"/>
  <c r="D168" i="30" s="1"/>
  <c r="C160" i="30"/>
  <c r="I69" i="23"/>
  <c r="N47" i="5" s="1"/>
  <c r="J69" i="23"/>
  <c r="O47" i="5" s="1"/>
  <c r="I49" i="23"/>
  <c r="N25" i="5" s="1"/>
  <c r="J49" i="23"/>
  <c r="O25" i="5" s="1"/>
  <c r="I91" i="23"/>
  <c r="N84" i="5" s="1"/>
  <c r="J91" i="23"/>
  <c r="O84" i="5" s="1"/>
  <c r="P73" i="5"/>
  <c r="I73" i="5" s="1"/>
  <c r="I65" i="5"/>
  <c r="I110" i="23"/>
  <c r="N111" i="5" s="1"/>
  <c r="J110" i="23"/>
  <c r="O111" i="5" s="1"/>
  <c r="I117" i="23"/>
  <c r="N122" i="5" s="1"/>
  <c r="J117" i="23"/>
  <c r="O122" i="5" s="1"/>
  <c r="I103" i="5"/>
  <c r="H128" i="23"/>
  <c r="N136" i="5" s="1"/>
  <c r="I128" i="23"/>
  <c r="O136" i="5"/>
  <c r="I149" i="23"/>
  <c r="N148" i="5" s="1"/>
  <c r="J149" i="23"/>
  <c r="O148" i="5" s="1"/>
  <c r="I155" i="23"/>
  <c r="N160" i="5" s="1"/>
  <c r="J155" i="23"/>
  <c r="O160" i="5" s="1"/>
  <c r="I173" i="23"/>
  <c r="N188" i="5" s="1"/>
  <c r="J173" i="23"/>
  <c r="O188" i="5" s="1"/>
  <c r="I180" i="23"/>
  <c r="N200" i="5" s="1"/>
  <c r="J180" i="23"/>
  <c r="O200" i="5" s="1"/>
  <c r="I191" i="23"/>
  <c r="N216" i="5" s="1"/>
  <c r="J191" i="23"/>
  <c r="O216" i="5" s="1"/>
  <c r="G131" i="32"/>
  <c r="F131" i="32"/>
  <c r="C147" i="30"/>
  <c r="D147" i="30"/>
  <c r="C146" i="30"/>
  <c r="B146" i="30"/>
  <c r="D146" i="30" s="1"/>
  <c r="D145" i="30"/>
  <c r="B144" i="30"/>
  <c r="D144" i="30" s="1"/>
  <c r="D143" i="30"/>
  <c r="B142" i="30"/>
  <c r="D142" i="30" s="1"/>
  <c r="C141" i="30"/>
  <c r="D140" i="30"/>
  <c r="B139" i="30"/>
  <c r="D139" i="30" s="1"/>
  <c r="D138" i="30"/>
  <c r="D137" i="30"/>
  <c r="D136" i="30"/>
  <c r="D135" i="30"/>
  <c r="D134" i="30"/>
  <c r="B133" i="30"/>
  <c r="D132" i="30"/>
  <c r="D131" i="30"/>
  <c r="D130" i="30"/>
  <c r="D129" i="30"/>
  <c r="D128" i="30"/>
  <c r="D127" i="30"/>
  <c r="B126" i="30"/>
  <c r="D126" i="30" s="1"/>
  <c r="C133" i="30"/>
  <c r="D133" i="30" s="1"/>
  <c r="N22" i="5"/>
  <c r="F63" i="25"/>
  <c r="N49" i="5" s="1"/>
  <c r="G63" i="25"/>
  <c r="O49" i="5" s="1"/>
  <c r="F78" i="25"/>
  <c r="N75" i="5" s="1"/>
  <c r="G78" i="25"/>
  <c r="O75" i="5" s="1"/>
  <c r="K65" i="5"/>
  <c r="N218" i="5"/>
  <c r="O218" i="5"/>
  <c r="H65" i="5"/>
  <c r="N72" i="5"/>
  <c r="O72" i="5"/>
  <c r="H103" i="5"/>
  <c r="N121" i="5"/>
  <c r="P159" i="5"/>
  <c r="H159" i="5" s="1"/>
  <c r="N199" i="5"/>
  <c r="O199" i="5"/>
  <c r="G65" i="5"/>
  <c r="G103" i="5"/>
  <c r="P158" i="5"/>
  <c r="G158" i="5" s="1"/>
  <c r="G164" i="5" s="1"/>
  <c r="P57" i="5"/>
  <c r="E57" i="5" s="1"/>
  <c r="E103" i="5"/>
  <c r="P156" i="5"/>
  <c r="E156" i="5" s="1"/>
  <c r="D103" i="5"/>
  <c r="N106" i="5"/>
  <c r="O106" i="5"/>
  <c r="N131" i="5"/>
  <c r="O131" i="5"/>
  <c r="D152" i="5"/>
  <c r="N155" i="5"/>
  <c r="O155" i="5"/>
  <c r="N183" i="5"/>
  <c r="O183" i="5"/>
  <c r="N195" i="5"/>
  <c r="O195" i="5"/>
  <c r="N211" i="5"/>
  <c r="O211" i="5"/>
  <c r="D95" i="30"/>
  <c r="D94" i="30"/>
  <c r="D93" i="30"/>
  <c r="D92" i="30"/>
  <c r="C91" i="30"/>
  <c r="B91" i="30"/>
  <c r="D90" i="30"/>
  <c r="C89" i="30"/>
  <c r="B89" i="30"/>
  <c r="D89" i="30" s="1"/>
  <c r="D88" i="30"/>
  <c r="D87" i="30"/>
  <c r="D86" i="30"/>
  <c r="D85" i="30"/>
  <c r="C84" i="30"/>
  <c r="B84" i="30"/>
  <c r="D83" i="30"/>
  <c r="D82" i="30"/>
  <c r="C81" i="30"/>
  <c r="B81" i="30"/>
  <c r="D81" i="30" s="1"/>
  <c r="D79" i="30"/>
  <c r="D78" i="30"/>
  <c r="D77" i="30"/>
  <c r="D76" i="30"/>
  <c r="C75" i="30"/>
  <c r="B75" i="30"/>
  <c r="D75" i="30" s="1"/>
  <c r="D73" i="30"/>
  <c r="D72" i="30"/>
  <c r="D71" i="30"/>
  <c r="D70" i="30"/>
  <c r="C69" i="30"/>
  <c r="B69" i="30"/>
  <c r="D69" i="30" s="1"/>
  <c r="D67" i="30"/>
  <c r="D66" i="30"/>
  <c r="D65" i="30"/>
  <c r="C64" i="30"/>
  <c r="B64" i="30"/>
  <c r="D62" i="30"/>
  <c r="D61" i="30"/>
  <c r="D60" i="30"/>
  <c r="D59" i="30"/>
  <c r="D58" i="30"/>
  <c r="D57" i="30"/>
  <c r="D56" i="30"/>
  <c r="D55" i="30"/>
  <c r="D54" i="30"/>
  <c r="C53" i="30"/>
  <c r="B53" i="30"/>
  <c r="B52" i="30" s="1"/>
  <c r="D23" i="30"/>
  <c r="D22" i="30"/>
  <c r="D21" i="30"/>
  <c r="D20" i="30"/>
  <c r="C19" i="30"/>
  <c r="B19" i="30"/>
  <c r="C18" i="30"/>
  <c r="B18" i="30"/>
  <c r="D17" i="30"/>
  <c r="D16" i="30"/>
  <c r="D15" i="30"/>
  <c r="D14" i="30"/>
  <c r="D13" i="30"/>
  <c r="D12" i="30"/>
  <c r="D11" i="30"/>
  <c r="C10" i="30"/>
  <c r="B10" i="30"/>
  <c r="D9" i="30"/>
  <c r="D8" i="30"/>
  <c r="D7" i="30"/>
  <c r="C6" i="30"/>
  <c r="B6" i="30"/>
  <c r="D201" i="30"/>
  <c r="D200" i="30"/>
  <c r="D197" i="30"/>
  <c r="D202" i="30"/>
  <c r="B199" i="30"/>
  <c r="B196" i="30" s="1"/>
  <c r="D121" i="30"/>
  <c r="C119" i="30"/>
  <c r="B119" i="30"/>
  <c r="D109" i="30"/>
  <c r="D27" i="30"/>
  <c r="H174" i="25"/>
  <c r="E59" i="19"/>
  <c r="E60" i="19" s="1"/>
  <c r="E39" i="19"/>
  <c r="K39" i="19"/>
  <c r="O21" i="5" s="1"/>
  <c r="J39" i="19"/>
  <c r="N21" i="5" s="1"/>
  <c r="I39" i="19"/>
  <c r="H39" i="19"/>
  <c r="G39" i="19"/>
  <c r="J45" i="19"/>
  <c r="K45" i="19"/>
  <c r="J50" i="19"/>
  <c r="K50" i="19"/>
  <c r="J59" i="19"/>
  <c r="N43" i="5" s="1"/>
  <c r="K59" i="19"/>
  <c r="O43" i="5" s="1"/>
  <c r="J68" i="19"/>
  <c r="K68" i="19"/>
  <c r="J80" i="19"/>
  <c r="N69" i="5" s="1"/>
  <c r="K80" i="19"/>
  <c r="O69" i="5" s="1"/>
  <c r="J85" i="19"/>
  <c r="N80" i="5" s="1"/>
  <c r="K85" i="19"/>
  <c r="O80" i="5" s="1"/>
  <c r="J86" i="19"/>
  <c r="K86" i="19"/>
  <c r="J98" i="19"/>
  <c r="N107" i="5" s="1"/>
  <c r="K98" i="19"/>
  <c r="O107" i="5" s="1"/>
  <c r="J105" i="19"/>
  <c r="N118" i="5" s="1"/>
  <c r="K105" i="19"/>
  <c r="O118" i="5" s="1"/>
  <c r="J106" i="19"/>
  <c r="K106" i="19"/>
  <c r="J112" i="19"/>
  <c r="N132" i="5" s="1"/>
  <c r="K112" i="19"/>
  <c r="O132" i="5" s="1"/>
  <c r="J133" i="19"/>
  <c r="N144" i="5" s="1"/>
  <c r="K133" i="19"/>
  <c r="O144" i="5" s="1"/>
  <c r="J139" i="19"/>
  <c r="K139" i="19"/>
  <c r="J140" i="19"/>
  <c r="K140" i="19"/>
  <c r="J149" i="19"/>
  <c r="K149" i="19"/>
  <c r="J153" i="19"/>
  <c r="N184" i="5" s="1"/>
  <c r="K153" i="19"/>
  <c r="O184" i="5" s="1"/>
  <c r="J158" i="19"/>
  <c r="N196" i="5" s="1"/>
  <c r="K158" i="19"/>
  <c r="O196" i="5" s="1"/>
  <c r="J168" i="19"/>
  <c r="N212" i="5" s="1"/>
  <c r="K168" i="19"/>
  <c r="O212" i="5" s="1"/>
  <c r="J169" i="19"/>
  <c r="M78" i="5"/>
  <c r="M30" i="5"/>
  <c r="M31" i="5"/>
  <c r="M32" i="5"/>
  <c r="M33" i="5"/>
  <c r="M34" i="5"/>
  <c r="M36" i="5"/>
  <c r="M37" i="5"/>
  <c r="M38" i="5"/>
  <c r="M39" i="5"/>
  <c r="M41" i="5"/>
  <c r="N217" i="5"/>
  <c r="K60" i="19"/>
  <c r="J65" i="5"/>
  <c r="L65" i="5"/>
  <c r="O48" i="5"/>
  <c r="P48" i="5" s="1"/>
  <c r="J48" i="5" s="1"/>
  <c r="N48" i="5"/>
  <c r="B192" i="30"/>
  <c r="B191" i="30" s="1"/>
  <c r="L168" i="35"/>
  <c r="O217" i="5"/>
  <c r="K168" i="35"/>
  <c r="J168" i="35"/>
  <c r="I168" i="35"/>
  <c r="H168" i="35"/>
  <c r="E168" i="35"/>
  <c r="M167" i="35"/>
  <c r="N167" i="35" s="1"/>
  <c r="M166" i="35"/>
  <c r="G166" i="35"/>
  <c r="G168" i="35" s="1"/>
  <c r="M165" i="35"/>
  <c r="F165" i="35"/>
  <c r="F168" i="35" s="1"/>
  <c r="M164" i="35"/>
  <c r="N164" i="35" s="1"/>
  <c r="M163" i="35"/>
  <c r="N163" i="35" s="1"/>
  <c r="M162" i="35"/>
  <c r="N162" i="35" s="1"/>
  <c r="M161" i="35"/>
  <c r="N161" i="35" s="1"/>
  <c r="M160" i="35"/>
  <c r="N160" i="35" s="1"/>
  <c r="M159" i="35"/>
  <c r="N159" i="35" s="1"/>
  <c r="M158" i="35"/>
  <c r="N158" i="35" s="1"/>
  <c r="L157" i="35"/>
  <c r="O201" i="5" s="1"/>
  <c r="K157" i="35"/>
  <c r="J157" i="35"/>
  <c r="I157" i="35"/>
  <c r="H157" i="35"/>
  <c r="G157" i="35"/>
  <c r="F157" i="35"/>
  <c r="M156" i="35"/>
  <c r="E156" i="35"/>
  <c r="E157" i="35" s="1"/>
  <c r="N155" i="35"/>
  <c r="N154" i="35"/>
  <c r="L153" i="35"/>
  <c r="O189" i="5" s="1"/>
  <c r="K153" i="35"/>
  <c r="J153" i="35"/>
  <c r="I153" i="35"/>
  <c r="H153" i="35"/>
  <c r="G153" i="35"/>
  <c r="E153" i="35"/>
  <c r="M152" i="35"/>
  <c r="N152" i="35" s="1"/>
  <c r="M151" i="35"/>
  <c r="F151" i="35"/>
  <c r="F153" i="35"/>
  <c r="N150" i="35"/>
  <c r="N149" i="35"/>
  <c r="L148" i="35"/>
  <c r="K148" i="35"/>
  <c r="M148" i="35" s="1"/>
  <c r="J148" i="35"/>
  <c r="I148" i="35"/>
  <c r="H148" i="35"/>
  <c r="G148" i="35"/>
  <c r="F148" i="35"/>
  <c r="E148" i="35"/>
  <c r="M147" i="35"/>
  <c r="N147" i="35" s="1"/>
  <c r="M146" i="35"/>
  <c r="N146" i="35" s="1"/>
  <c r="M145" i="35"/>
  <c r="N145" i="35" s="1"/>
  <c r="M144" i="35"/>
  <c r="N144" i="35" s="1"/>
  <c r="L141" i="35"/>
  <c r="K141" i="35"/>
  <c r="J141" i="35"/>
  <c r="I141" i="35"/>
  <c r="H141" i="35"/>
  <c r="M140" i="35"/>
  <c r="G140" i="35"/>
  <c r="G141" i="35" s="1"/>
  <c r="M139" i="35"/>
  <c r="F139" i="35"/>
  <c r="F141" i="35"/>
  <c r="M138" i="35"/>
  <c r="E138" i="35"/>
  <c r="E141" i="35" s="1"/>
  <c r="N137" i="35"/>
  <c r="N136" i="35"/>
  <c r="L135" i="35"/>
  <c r="O149" i="5" s="1"/>
  <c r="K135" i="35"/>
  <c r="J135" i="35"/>
  <c r="I135" i="35"/>
  <c r="H135" i="35"/>
  <c r="M134" i="35"/>
  <c r="G134" i="35"/>
  <c r="G135" i="35"/>
  <c r="M133" i="35"/>
  <c r="F133" i="35"/>
  <c r="F135" i="35" s="1"/>
  <c r="M132" i="35"/>
  <c r="E132" i="35"/>
  <c r="E135" i="35" s="1"/>
  <c r="N131" i="35"/>
  <c r="N130" i="35"/>
  <c r="L129" i="35"/>
  <c r="O137" i="5" s="1"/>
  <c r="K129" i="35"/>
  <c r="N137" i="5" s="1"/>
  <c r="J129" i="35"/>
  <c r="I129" i="35"/>
  <c r="H129" i="35"/>
  <c r="F129" i="35"/>
  <c r="E129" i="35"/>
  <c r="M128" i="35"/>
  <c r="N128" i="35" s="1"/>
  <c r="M127" i="35"/>
  <c r="N127" i="35" s="1"/>
  <c r="M126" i="35"/>
  <c r="N126" i="35" s="1"/>
  <c r="M125" i="35"/>
  <c r="G125" i="35"/>
  <c r="M124" i="35"/>
  <c r="G124" i="35"/>
  <c r="M123" i="35"/>
  <c r="G123" i="35"/>
  <c r="G129" i="35"/>
  <c r="L118" i="35"/>
  <c r="O123" i="5"/>
  <c r="K118" i="35"/>
  <c r="N123" i="5"/>
  <c r="P123" i="5" s="1"/>
  <c r="J123" i="5" s="1"/>
  <c r="M123" i="5" s="1"/>
  <c r="Q123" i="5" s="1"/>
  <c r="J118" i="35"/>
  <c r="I118" i="35"/>
  <c r="H118" i="35"/>
  <c r="F118" i="35"/>
  <c r="E118" i="35"/>
  <c r="M117" i="35"/>
  <c r="N117" i="35" s="1"/>
  <c r="M116" i="35"/>
  <c r="N116" i="35" s="1"/>
  <c r="M115" i="35"/>
  <c r="N115" i="35" s="1"/>
  <c r="M114" i="35"/>
  <c r="N114" i="35" s="1"/>
  <c r="M113" i="35"/>
  <c r="G113" i="35"/>
  <c r="G118" i="35"/>
  <c r="N112" i="35"/>
  <c r="L111" i="35"/>
  <c r="O112" i="5" s="1"/>
  <c r="K111" i="35"/>
  <c r="J111" i="35"/>
  <c r="I111" i="35"/>
  <c r="H111" i="35"/>
  <c r="M110" i="35"/>
  <c r="N110" i="35" s="1"/>
  <c r="M109" i="35"/>
  <c r="N109" i="35" s="1"/>
  <c r="M108" i="35"/>
  <c r="N108" i="35" s="1"/>
  <c r="M107" i="35"/>
  <c r="G107" i="35"/>
  <c r="G111" i="35"/>
  <c r="M106" i="35"/>
  <c r="F106" i="35"/>
  <c r="M105" i="35"/>
  <c r="F105" i="35"/>
  <c r="F111" i="35" s="1"/>
  <c r="M104" i="35"/>
  <c r="E104" i="35"/>
  <c r="M103" i="35"/>
  <c r="E103" i="35"/>
  <c r="M102" i="35"/>
  <c r="E102" i="35"/>
  <c r="E111" i="35" s="1"/>
  <c r="M100" i="35"/>
  <c r="N100" i="35" s="1"/>
  <c r="M99" i="35"/>
  <c r="N99" i="35" s="1"/>
  <c r="M98" i="35"/>
  <c r="N98" i="35" s="1"/>
  <c r="M97" i="35"/>
  <c r="N97" i="35" s="1"/>
  <c r="M96" i="35"/>
  <c r="N96" i="35" s="1"/>
  <c r="N95" i="35"/>
  <c r="L92" i="35"/>
  <c r="O85" i="5" s="1"/>
  <c r="K92" i="35"/>
  <c r="N85" i="5" s="1"/>
  <c r="P85" i="5" s="1"/>
  <c r="J85" i="5" s="1"/>
  <c r="M85" i="5" s="1"/>
  <c r="Q85" i="5" s="1"/>
  <c r="J92" i="35"/>
  <c r="I92" i="35"/>
  <c r="H92" i="35"/>
  <c r="M91" i="35"/>
  <c r="N91" i="35" s="1"/>
  <c r="M90" i="35"/>
  <c r="G90" i="35"/>
  <c r="M89" i="35"/>
  <c r="G89" i="35"/>
  <c r="G92" i="35" s="1"/>
  <c r="M88" i="35"/>
  <c r="F88" i="35"/>
  <c r="F92" i="35"/>
  <c r="M87" i="35"/>
  <c r="E87" i="35"/>
  <c r="E92" i="35" s="1"/>
  <c r="M86" i="35"/>
  <c r="N86" i="35" s="1"/>
  <c r="L85" i="35"/>
  <c r="O74" i="5" s="1"/>
  <c r="K85" i="35"/>
  <c r="J85" i="35"/>
  <c r="I85" i="35"/>
  <c r="H85" i="35"/>
  <c r="G85" i="35"/>
  <c r="F85" i="35"/>
  <c r="E85" i="35"/>
  <c r="M84" i="35"/>
  <c r="N84" i="35" s="1"/>
  <c r="M83" i="35"/>
  <c r="N83" i="35" s="1"/>
  <c r="M82" i="35"/>
  <c r="N82" i="35" s="1"/>
  <c r="M81" i="35"/>
  <c r="N81" i="35" s="1"/>
  <c r="M80" i="35"/>
  <c r="N80" i="35" s="1"/>
  <c r="L79" i="35"/>
  <c r="K79" i="35"/>
  <c r="J79" i="35"/>
  <c r="I79" i="35"/>
  <c r="H79" i="35"/>
  <c r="G79" i="35"/>
  <c r="F79" i="35"/>
  <c r="E79" i="35"/>
  <c r="M78" i="35"/>
  <c r="N78" i="35" s="1"/>
  <c r="M77" i="35"/>
  <c r="N77" i="35" s="1"/>
  <c r="M76" i="35"/>
  <c r="N76" i="35" s="1"/>
  <c r="M75" i="35"/>
  <c r="N75" i="35" s="1"/>
  <c r="L70" i="35"/>
  <c r="K70" i="35"/>
  <c r="J70" i="35"/>
  <c r="I70" i="35"/>
  <c r="H70" i="35"/>
  <c r="M69" i="35"/>
  <c r="N69" i="35" s="1"/>
  <c r="M68" i="35"/>
  <c r="N68" i="35" s="1"/>
  <c r="M67" i="35"/>
  <c r="G67" i="35"/>
  <c r="N67" i="35" s="1"/>
  <c r="G70" i="35"/>
  <c r="M66" i="35"/>
  <c r="F66" i="35"/>
  <c r="M65" i="35"/>
  <c r="F65" i="35"/>
  <c r="N65" i="35" s="1"/>
  <c r="F70" i="35"/>
  <c r="M64" i="35"/>
  <c r="E64" i="35"/>
  <c r="E70" i="35" s="1"/>
  <c r="M63" i="35"/>
  <c r="N63" i="35" s="1"/>
  <c r="M62" i="35"/>
  <c r="N62" i="35" s="1"/>
  <c r="L61" i="35"/>
  <c r="K61" i="35"/>
  <c r="E61" i="35"/>
  <c r="M60" i="35"/>
  <c r="N60" i="35" s="1"/>
  <c r="M59" i="35"/>
  <c r="N59" i="35" s="1"/>
  <c r="M58" i="35"/>
  <c r="N58" i="35" s="1"/>
  <c r="M57" i="35"/>
  <c r="N57" i="35" s="1"/>
  <c r="L56" i="35"/>
  <c r="K56" i="35"/>
  <c r="E56" i="35"/>
  <c r="M55" i="35"/>
  <c r="N55" i="35" s="1"/>
  <c r="M54" i="35"/>
  <c r="N54" i="35" s="1"/>
  <c r="M53" i="35"/>
  <c r="N53" i="35" s="1"/>
  <c r="M52" i="35"/>
  <c r="N52" i="35" s="1"/>
  <c r="M51" i="35"/>
  <c r="N51" i="35" s="1"/>
  <c r="L50" i="35"/>
  <c r="O26" i="5" s="1"/>
  <c r="K50" i="35"/>
  <c r="M50" i="35" s="1"/>
  <c r="J50" i="35"/>
  <c r="I50" i="35"/>
  <c r="H50" i="35"/>
  <c r="M49" i="35"/>
  <c r="M48" i="35"/>
  <c r="M47" i="35"/>
  <c r="M46" i="35"/>
  <c r="G46" i="35"/>
  <c r="M45" i="35"/>
  <c r="G45" i="35"/>
  <c r="M44" i="35"/>
  <c r="G44" i="35"/>
  <c r="M43" i="35"/>
  <c r="G43" i="35"/>
  <c r="M42" i="35"/>
  <c r="G42" i="35"/>
  <c r="M41" i="35"/>
  <c r="G41" i="35"/>
  <c r="M40" i="35"/>
  <c r="G40" i="35"/>
  <c r="M39" i="35"/>
  <c r="G39" i="35"/>
  <c r="M38" i="35"/>
  <c r="G38" i="35"/>
  <c r="M37" i="35"/>
  <c r="G37" i="35"/>
  <c r="M36" i="35"/>
  <c r="G36" i="35"/>
  <c r="N36" i="35"/>
  <c r="M35" i="35"/>
  <c r="G35" i="35"/>
  <c r="M34" i="35"/>
  <c r="G34" i="35"/>
  <c r="N34" i="35" s="1"/>
  <c r="M33" i="35"/>
  <c r="G33" i="35"/>
  <c r="M32" i="35"/>
  <c r="G32" i="35"/>
  <c r="M31" i="35"/>
  <c r="G31" i="35"/>
  <c r="M30" i="35"/>
  <c r="G30" i="35"/>
  <c r="M29" i="35"/>
  <c r="G29" i="35"/>
  <c r="M28" i="35"/>
  <c r="G28" i="35"/>
  <c r="M27" i="35"/>
  <c r="G27" i="35"/>
  <c r="M26" i="35"/>
  <c r="G26" i="35"/>
  <c r="G50" i="35" s="1"/>
  <c r="M25" i="35"/>
  <c r="F25" i="35"/>
  <c r="M24" i="35"/>
  <c r="F24" i="35"/>
  <c r="M23" i="35"/>
  <c r="E23" i="35"/>
  <c r="M22" i="35"/>
  <c r="E22" i="35"/>
  <c r="E50" i="35" s="1"/>
  <c r="L118" i="34"/>
  <c r="O215" i="5" s="1"/>
  <c r="K118" i="34"/>
  <c r="N215" i="5" s="1"/>
  <c r="J118" i="34"/>
  <c r="I118" i="34"/>
  <c r="H118" i="34"/>
  <c r="G118" i="34"/>
  <c r="F118" i="34"/>
  <c r="E118" i="34"/>
  <c r="M117" i="34"/>
  <c r="N117" i="34" s="1"/>
  <c r="M116" i="34"/>
  <c r="N116" i="34" s="1"/>
  <c r="M115" i="34"/>
  <c r="N115" i="34" s="1"/>
  <c r="M114" i="34"/>
  <c r="N114" i="34" s="1"/>
  <c r="M113" i="34"/>
  <c r="N113" i="34" s="1"/>
  <c r="M112" i="34"/>
  <c r="N112" i="34" s="1"/>
  <c r="M111" i="34"/>
  <c r="N111" i="34" s="1"/>
  <c r="M110" i="34"/>
  <c r="J110" i="34"/>
  <c r="I110" i="34"/>
  <c r="H110" i="34"/>
  <c r="G110" i="34"/>
  <c r="F110" i="34"/>
  <c r="E110" i="34"/>
  <c r="M109" i="34"/>
  <c r="N109" i="34" s="1"/>
  <c r="M108" i="34"/>
  <c r="N107" i="34"/>
  <c r="N106" i="34"/>
  <c r="L105" i="34"/>
  <c r="K105" i="34"/>
  <c r="J105" i="34"/>
  <c r="I105" i="34"/>
  <c r="H105" i="34"/>
  <c r="G105" i="34"/>
  <c r="F105" i="34"/>
  <c r="M104" i="34"/>
  <c r="E104" i="34"/>
  <c r="E105" i="34" s="1"/>
  <c r="N103" i="34"/>
  <c r="N102" i="34"/>
  <c r="L101" i="34"/>
  <c r="O187" i="5" s="1"/>
  <c r="K101" i="34"/>
  <c r="N187" i="5" s="1"/>
  <c r="M101" i="34"/>
  <c r="J101" i="34"/>
  <c r="I101" i="34"/>
  <c r="H101" i="34"/>
  <c r="G101" i="34"/>
  <c r="F101" i="34"/>
  <c r="E101" i="34"/>
  <c r="M100" i="34"/>
  <c r="N100" i="34"/>
  <c r="M99" i="34"/>
  <c r="N99" i="34"/>
  <c r="M98" i="34"/>
  <c r="N98" i="34"/>
  <c r="L95" i="34"/>
  <c r="K95" i="34"/>
  <c r="J95" i="34"/>
  <c r="I95" i="34"/>
  <c r="H95" i="34"/>
  <c r="G95" i="34"/>
  <c r="F95" i="34"/>
  <c r="E95" i="34"/>
  <c r="M94" i="34"/>
  <c r="N94" i="34"/>
  <c r="M93" i="34"/>
  <c r="N93" i="34"/>
  <c r="M92" i="34"/>
  <c r="N92" i="34"/>
  <c r="N91" i="34"/>
  <c r="N90" i="34"/>
  <c r="L89" i="34"/>
  <c r="O147" i="5" s="1"/>
  <c r="K89" i="34"/>
  <c r="N147" i="5" s="1"/>
  <c r="J89" i="34"/>
  <c r="I89" i="34"/>
  <c r="H89" i="34"/>
  <c r="G89" i="34"/>
  <c r="F89" i="34"/>
  <c r="E89" i="34"/>
  <c r="M88" i="34"/>
  <c r="N88" i="34" s="1"/>
  <c r="N87" i="34"/>
  <c r="N86" i="34"/>
  <c r="L85" i="34"/>
  <c r="O135" i="5" s="1"/>
  <c r="K85" i="34"/>
  <c r="N135" i="5" s="1"/>
  <c r="J85" i="34"/>
  <c r="I85" i="34"/>
  <c r="H85" i="34"/>
  <c r="G85" i="34"/>
  <c r="F85" i="34"/>
  <c r="M84" i="34"/>
  <c r="N84" i="34"/>
  <c r="E84" i="34"/>
  <c r="E85" i="34"/>
  <c r="K80" i="34"/>
  <c r="L79" i="34"/>
  <c r="M79" i="34" s="1"/>
  <c r="J79" i="34"/>
  <c r="I79" i="34"/>
  <c r="H79" i="34"/>
  <c r="G79" i="34"/>
  <c r="F79" i="34"/>
  <c r="E79" i="34"/>
  <c r="M78" i="34"/>
  <c r="N78" i="34" s="1"/>
  <c r="M77" i="34"/>
  <c r="N77" i="34" s="1"/>
  <c r="M76" i="34"/>
  <c r="N76" i="34" s="1"/>
  <c r="M75" i="34"/>
  <c r="N75" i="34" s="1"/>
  <c r="L73" i="34"/>
  <c r="O110" i="5" s="1"/>
  <c r="K73" i="34"/>
  <c r="N110" i="5" s="1"/>
  <c r="J73" i="34"/>
  <c r="I73" i="34"/>
  <c r="H73" i="34"/>
  <c r="G73" i="34"/>
  <c r="F73" i="34"/>
  <c r="M72" i="34"/>
  <c r="N72" i="34" s="1"/>
  <c r="M71" i="34"/>
  <c r="N71" i="34" s="1"/>
  <c r="M70" i="34"/>
  <c r="N70" i="34" s="1"/>
  <c r="E70" i="34"/>
  <c r="E73" i="34" s="1"/>
  <c r="M68" i="34"/>
  <c r="N68" i="34" s="1"/>
  <c r="M67" i="34"/>
  <c r="N67" i="34" s="1"/>
  <c r="M66" i="34"/>
  <c r="N66" i="34" s="1"/>
  <c r="M65" i="34"/>
  <c r="N65" i="34" s="1"/>
  <c r="M64" i="34"/>
  <c r="N64" i="34" s="1"/>
  <c r="N63" i="34"/>
  <c r="K61" i="34"/>
  <c r="M61" i="34" s="1"/>
  <c r="L60" i="34"/>
  <c r="O83" i="5" s="1"/>
  <c r="K60" i="34"/>
  <c r="N83" i="5" s="1"/>
  <c r="J60" i="34"/>
  <c r="I60" i="34"/>
  <c r="H60" i="34"/>
  <c r="G60" i="34"/>
  <c r="F60" i="34"/>
  <c r="E60" i="34"/>
  <c r="M59" i="34"/>
  <c r="N59" i="34" s="1"/>
  <c r="M58" i="34"/>
  <c r="N58" i="34" s="1"/>
  <c r="M57" i="34"/>
  <c r="N57" i="34" s="1"/>
  <c r="M56" i="34"/>
  <c r="N56" i="34" s="1"/>
  <c r="M55" i="34"/>
  <c r="J55" i="34"/>
  <c r="I55" i="34"/>
  <c r="H55" i="34"/>
  <c r="G55" i="34"/>
  <c r="F55" i="34"/>
  <c r="E55" i="34"/>
  <c r="M51" i="34"/>
  <c r="N51" i="34" s="1"/>
  <c r="M50" i="34"/>
  <c r="N50" i="34" s="1"/>
  <c r="M49" i="34"/>
  <c r="N49" i="34" s="1"/>
  <c r="M48" i="34"/>
  <c r="N48" i="34" s="1"/>
  <c r="M47" i="34"/>
  <c r="N47" i="34" s="1"/>
  <c r="L46" i="34"/>
  <c r="K46" i="34"/>
  <c r="J46" i="34"/>
  <c r="I46" i="34"/>
  <c r="H46" i="34"/>
  <c r="G46" i="34"/>
  <c r="F46" i="34"/>
  <c r="E46" i="34"/>
  <c r="M45" i="34"/>
  <c r="N45" i="34" s="1"/>
  <c r="L40" i="34"/>
  <c r="O46" i="5" s="1"/>
  <c r="K40" i="34"/>
  <c r="N46" i="5" s="1"/>
  <c r="J40" i="34"/>
  <c r="I40" i="34"/>
  <c r="H40" i="34"/>
  <c r="G40" i="34"/>
  <c r="F40" i="34"/>
  <c r="E40" i="34"/>
  <c r="M39" i="34"/>
  <c r="N39" i="34" s="1"/>
  <c r="M38" i="34"/>
  <c r="M37" i="34"/>
  <c r="N37" i="34" s="1"/>
  <c r="L36" i="34"/>
  <c r="K36" i="34"/>
  <c r="E36" i="34"/>
  <c r="M35" i="34"/>
  <c r="N35" i="34"/>
  <c r="M34" i="34"/>
  <c r="N34" i="34"/>
  <c r="M33" i="34"/>
  <c r="N33" i="34"/>
  <c r="M32" i="34"/>
  <c r="N32" i="34"/>
  <c r="L31" i="34"/>
  <c r="K31" i="34"/>
  <c r="M31" i="34" s="1"/>
  <c r="N31" i="34" s="1"/>
  <c r="E31" i="34"/>
  <c r="M30" i="34"/>
  <c r="N30" i="34" s="1"/>
  <c r="M29" i="34"/>
  <c r="N29" i="34" s="1"/>
  <c r="M28" i="34"/>
  <c r="N28" i="34" s="1"/>
  <c r="M27" i="34"/>
  <c r="N27" i="34" s="1"/>
  <c r="M26" i="34"/>
  <c r="N26" i="34" s="1"/>
  <c r="L25" i="34"/>
  <c r="O24" i="5" s="1"/>
  <c r="K25" i="34"/>
  <c r="N24" i="5" s="1"/>
  <c r="J25" i="34"/>
  <c r="I25" i="34"/>
  <c r="H25" i="34"/>
  <c r="G25" i="34"/>
  <c r="F25" i="34"/>
  <c r="E25" i="34"/>
  <c r="M24" i="34"/>
  <c r="N24" i="34" s="1"/>
  <c r="M23" i="34"/>
  <c r="N23" i="34" s="1"/>
  <c r="M22" i="34"/>
  <c r="N22" i="34" s="1"/>
  <c r="M21" i="34"/>
  <c r="N21" i="34" s="1"/>
  <c r="M20" i="34"/>
  <c r="N20" i="34" s="1"/>
  <c r="M19" i="34"/>
  <c r="N19" i="34" s="1"/>
  <c r="M18" i="34"/>
  <c r="N18" i="34" s="1"/>
  <c r="M17" i="34"/>
  <c r="N17" i="34" s="1"/>
  <c r="K127" i="33"/>
  <c r="I127" i="33"/>
  <c r="H127" i="33"/>
  <c r="G127" i="33"/>
  <c r="F127" i="33"/>
  <c r="E127" i="33"/>
  <c r="N125" i="33"/>
  <c r="O125" i="33" s="1"/>
  <c r="N124" i="33"/>
  <c r="O124" i="33" s="1"/>
  <c r="N123" i="33"/>
  <c r="O123" i="33" s="1"/>
  <c r="N122" i="33"/>
  <c r="O122" i="33" s="1"/>
  <c r="N121" i="33"/>
  <c r="O121" i="33" s="1"/>
  <c r="N120" i="33"/>
  <c r="K120" i="33"/>
  <c r="I120" i="33"/>
  <c r="H120" i="33"/>
  <c r="G120" i="33"/>
  <c r="F120" i="33"/>
  <c r="E120" i="33"/>
  <c r="N119" i="33"/>
  <c r="O119" i="33" s="1"/>
  <c r="N118" i="33"/>
  <c r="O117" i="33"/>
  <c r="O116" i="33"/>
  <c r="N115" i="33"/>
  <c r="K115" i="33"/>
  <c r="I115" i="33"/>
  <c r="H115" i="33"/>
  <c r="G115" i="33"/>
  <c r="F115" i="33"/>
  <c r="N114" i="33"/>
  <c r="O114" i="33" s="1"/>
  <c r="N113" i="33"/>
  <c r="O113" i="33" s="1"/>
  <c r="O112" i="33"/>
  <c r="O111" i="33"/>
  <c r="M110" i="33"/>
  <c r="L110" i="33"/>
  <c r="K110" i="33"/>
  <c r="I110" i="33"/>
  <c r="H110" i="33"/>
  <c r="G110" i="33"/>
  <c r="F110" i="33"/>
  <c r="E110" i="33"/>
  <c r="N109" i="33"/>
  <c r="O109" i="33" s="1"/>
  <c r="N108" i="33"/>
  <c r="O108" i="33" s="1"/>
  <c r="N107" i="33"/>
  <c r="O107" i="33" s="1"/>
  <c r="M104" i="33"/>
  <c r="L104" i="33"/>
  <c r="L105" i="33" s="1"/>
  <c r="K104" i="33"/>
  <c r="I104" i="33"/>
  <c r="I100" i="33"/>
  <c r="I96" i="33"/>
  <c r="I105" i="33"/>
  <c r="H104" i="33"/>
  <c r="G104" i="33"/>
  <c r="G100" i="33"/>
  <c r="G96" i="33"/>
  <c r="F104" i="33"/>
  <c r="E104" i="33"/>
  <c r="N103" i="33"/>
  <c r="O103" i="33" s="1"/>
  <c r="O102" i="33"/>
  <c r="O101" i="33"/>
  <c r="K100" i="33"/>
  <c r="H100" i="33"/>
  <c r="F100" i="33"/>
  <c r="N99" i="33"/>
  <c r="E99" i="33"/>
  <c r="O99" i="33" s="1"/>
  <c r="O98" i="33"/>
  <c r="O97" i="33"/>
  <c r="K96" i="33"/>
  <c r="H96" i="33"/>
  <c r="F96" i="33"/>
  <c r="N95" i="33"/>
  <c r="E95" i="33"/>
  <c r="E96" i="33" s="1"/>
  <c r="O96" i="33" s="1"/>
  <c r="K90" i="33"/>
  <c r="I90" i="33"/>
  <c r="I87" i="33"/>
  <c r="I91" i="33" s="1"/>
  <c r="I129" i="33" s="1"/>
  <c r="H90" i="33"/>
  <c r="G90" i="33"/>
  <c r="G87" i="33"/>
  <c r="G91" i="33" s="1"/>
  <c r="F90" i="33"/>
  <c r="E90" i="33"/>
  <c r="E87" i="33"/>
  <c r="E91" i="33" s="1"/>
  <c r="O91" i="33" s="1"/>
  <c r="N89" i="33"/>
  <c r="O89" i="33" s="1"/>
  <c r="K87" i="33"/>
  <c r="H87" i="33"/>
  <c r="F87" i="33"/>
  <c r="N86" i="33"/>
  <c r="O86" i="33" s="1"/>
  <c r="N84" i="33"/>
  <c r="O84" i="33" s="1"/>
  <c r="N83" i="33"/>
  <c r="O83" i="33" s="1"/>
  <c r="N82" i="33"/>
  <c r="O82" i="33" s="1"/>
  <c r="N81" i="33"/>
  <c r="O81" i="33" s="1"/>
  <c r="N80" i="33"/>
  <c r="O80" i="33" s="1"/>
  <c r="O79" i="33"/>
  <c r="K76" i="33"/>
  <c r="I76" i="33"/>
  <c r="H76" i="33"/>
  <c r="G76" i="33"/>
  <c r="F76" i="33"/>
  <c r="N75" i="33"/>
  <c r="E75" i="33"/>
  <c r="E76" i="33" s="1"/>
  <c r="N74" i="33"/>
  <c r="O74" i="33" s="1"/>
  <c r="N73" i="33"/>
  <c r="K73" i="33"/>
  <c r="I73" i="33"/>
  <c r="H73" i="33"/>
  <c r="G73" i="33"/>
  <c r="F73" i="33"/>
  <c r="E73" i="33"/>
  <c r="N70" i="33"/>
  <c r="N69" i="33"/>
  <c r="O69" i="33" s="1"/>
  <c r="N68" i="33"/>
  <c r="O68" i="33" s="1"/>
  <c r="N67" i="33"/>
  <c r="O67" i="33" s="1"/>
  <c r="N66" i="33"/>
  <c r="O66" i="33" s="1"/>
  <c r="N65" i="33"/>
  <c r="O65" i="33" s="1"/>
  <c r="M64" i="33"/>
  <c r="L64" i="33"/>
  <c r="N64" i="33"/>
  <c r="K64" i="33"/>
  <c r="I64" i="33"/>
  <c r="H64" i="33"/>
  <c r="G64" i="33"/>
  <c r="F64" i="33"/>
  <c r="E64" i="33"/>
  <c r="N63" i="33"/>
  <c r="O63" i="33"/>
  <c r="K58" i="33"/>
  <c r="I58" i="33"/>
  <c r="H58" i="33"/>
  <c r="G58" i="33"/>
  <c r="F58" i="33"/>
  <c r="E58" i="33"/>
  <c r="N57" i="33"/>
  <c r="O57" i="33"/>
  <c r="N56" i="33"/>
  <c r="O56" i="33"/>
  <c r="N55" i="33"/>
  <c r="O55" i="33"/>
  <c r="N54" i="33"/>
  <c r="O54" i="33"/>
  <c r="M53" i="33"/>
  <c r="L53" i="33"/>
  <c r="N53" i="33" s="1"/>
  <c r="O53" i="33" s="1"/>
  <c r="E53" i="33"/>
  <c r="N52" i="33"/>
  <c r="O52" i="33" s="1"/>
  <c r="N51" i="33"/>
  <c r="O51" i="33" s="1"/>
  <c r="N50" i="33"/>
  <c r="O50" i="33" s="1"/>
  <c r="N49" i="33"/>
  <c r="O49" i="33" s="1"/>
  <c r="M48" i="33"/>
  <c r="L48" i="33"/>
  <c r="E48" i="33"/>
  <c r="N47" i="33"/>
  <c r="O47" i="33"/>
  <c r="N46" i="33"/>
  <c r="O46" i="33"/>
  <c r="N45" i="33"/>
  <c r="O45" i="33"/>
  <c r="N44" i="33"/>
  <c r="O44" i="33"/>
  <c r="N43" i="33"/>
  <c r="O43" i="33"/>
  <c r="O40" i="33"/>
  <c r="N39" i="33"/>
  <c r="O39" i="33" s="1"/>
  <c r="N38" i="33"/>
  <c r="O38" i="33" s="1"/>
  <c r="N37" i="33"/>
  <c r="O37" i="33" s="1"/>
  <c r="N36" i="33"/>
  <c r="O36" i="33" s="1"/>
  <c r="N35" i="33"/>
  <c r="O35" i="33" s="1"/>
  <c r="N34" i="33"/>
  <c r="O34" i="33" s="1"/>
  <c r="N33" i="33"/>
  <c r="O33" i="33" s="1"/>
  <c r="N32" i="33"/>
  <c r="O32" i="33" s="1"/>
  <c r="N31" i="33"/>
  <c r="O31" i="33" s="1"/>
  <c r="N30" i="33"/>
  <c r="O30" i="33" s="1"/>
  <c r="N29" i="33"/>
  <c r="O29" i="33" s="1"/>
  <c r="N28" i="33"/>
  <c r="O28" i="33" s="1"/>
  <c r="N27" i="33"/>
  <c r="O27" i="33" s="1"/>
  <c r="N26" i="33"/>
  <c r="O26" i="33" s="1"/>
  <c r="N25" i="33"/>
  <c r="O25" i="33" s="1"/>
  <c r="N24" i="33"/>
  <c r="O24" i="33" s="1"/>
  <c r="N23" i="33"/>
  <c r="O23" i="33" s="1"/>
  <c r="N22" i="33"/>
  <c r="O22" i="33" s="1"/>
  <c r="N21" i="33"/>
  <c r="O21" i="33" s="1"/>
  <c r="N20" i="33"/>
  <c r="O20" i="33" s="1"/>
  <c r="N19" i="33"/>
  <c r="O19" i="33" s="1"/>
  <c r="D189" i="30"/>
  <c r="D188" i="30"/>
  <c r="D187" i="30"/>
  <c r="C186" i="30"/>
  <c r="D186" i="30" s="1"/>
  <c r="D185" i="30"/>
  <c r="D184" i="30"/>
  <c r="D183" i="30"/>
  <c r="D182" i="30"/>
  <c r="D181" i="30"/>
  <c r="D180" i="30"/>
  <c r="D179" i="30"/>
  <c r="D178" i="30"/>
  <c r="D177" i="30"/>
  <c r="D176" i="30"/>
  <c r="D175" i="30"/>
  <c r="B174" i="30"/>
  <c r="B173" i="30" s="1"/>
  <c r="B172" i="30" s="1"/>
  <c r="D120" i="30"/>
  <c r="D122" i="30"/>
  <c r="N40" i="35"/>
  <c r="M61" i="35"/>
  <c r="N24" i="35"/>
  <c r="N28" i="35"/>
  <c r="N30" i="35"/>
  <c r="N32" i="35"/>
  <c r="N124" i="35"/>
  <c r="N42" i="35"/>
  <c r="E59" i="33"/>
  <c r="G59" i="33"/>
  <c r="I59" i="33"/>
  <c r="N58" i="33"/>
  <c r="O58" i="33" s="1"/>
  <c r="O64" i="33"/>
  <c r="G77" i="33"/>
  <c r="I77" i="33"/>
  <c r="L77" i="33"/>
  <c r="L91" i="33"/>
  <c r="N48" i="33"/>
  <c r="O48" i="33" s="1"/>
  <c r="F59" i="33"/>
  <c r="H59" i="33"/>
  <c r="F77" i="33"/>
  <c r="H77" i="33"/>
  <c r="K77" i="33"/>
  <c r="M77" i="33"/>
  <c r="N87" i="33"/>
  <c r="O87" i="33"/>
  <c r="F91" i="33"/>
  <c r="H91" i="33"/>
  <c r="K91" i="33"/>
  <c r="M91" i="33"/>
  <c r="N96" i="33"/>
  <c r="N100" i="33"/>
  <c r="F105" i="33"/>
  <c r="H105" i="33"/>
  <c r="K105" i="33"/>
  <c r="M105" i="33"/>
  <c r="N110" i="33"/>
  <c r="O110" i="33" s="1"/>
  <c r="G128" i="33"/>
  <c r="I128" i="33"/>
  <c r="M36" i="34"/>
  <c r="N36" i="34" s="1"/>
  <c r="E41" i="34"/>
  <c r="G41" i="34"/>
  <c r="I41" i="34"/>
  <c r="K41" i="34"/>
  <c r="M46" i="34"/>
  <c r="N46" i="34" s="1"/>
  <c r="F61" i="34"/>
  <c r="H61" i="34"/>
  <c r="J61" i="34"/>
  <c r="M73" i="34"/>
  <c r="N73" i="34"/>
  <c r="E80" i="34"/>
  <c r="G80" i="34"/>
  <c r="I80" i="34"/>
  <c r="N79" i="34"/>
  <c r="M85" i="34"/>
  <c r="N85" i="34"/>
  <c r="E96" i="34"/>
  <c r="G96" i="34"/>
  <c r="I96" i="34"/>
  <c r="K96" i="34"/>
  <c r="M105" i="34"/>
  <c r="N110" i="34"/>
  <c r="G119" i="34"/>
  <c r="I119" i="34"/>
  <c r="K119" i="34"/>
  <c r="N88" i="35"/>
  <c r="N90" i="35"/>
  <c r="N103" i="35"/>
  <c r="N105" i="35"/>
  <c r="N107" i="35"/>
  <c r="M111" i="35"/>
  <c r="N112" i="5"/>
  <c r="N113" i="35"/>
  <c r="N138" i="35"/>
  <c r="N151" i="35"/>
  <c r="M153" i="35"/>
  <c r="N189" i="5"/>
  <c r="M157" i="35"/>
  <c r="N201" i="5"/>
  <c r="N26" i="5"/>
  <c r="P26" i="5" s="1"/>
  <c r="J26" i="5" s="1"/>
  <c r="O115" i="33"/>
  <c r="O120" i="33"/>
  <c r="M128" i="33"/>
  <c r="F128" i="33"/>
  <c r="H128" i="33"/>
  <c r="K128" i="33"/>
  <c r="F41" i="34"/>
  <c r="H41" i="34"/>
  <c r="J41" i="34"/>
  <c r="L41" i="34"/>
  <c r="E61" i="34"/>
  <c r="G61" i="34"/>
  <c r="I61" i="34"/>
  <c r="F80" i="34"/>
  <c r="H80" i="34"/>
  <c r="J80" i="34"/>
  <c r="F96" i="34"/>
  <c r="H96" i="34"/>
  <c r="J96" i="34"/>
  <c r="L96" i="34"/>
  <c r="N101" i="34"/>
  <c r="F119" i="34"/>
  <c r="H119" i="34"/>
  <c r="J119" i="34"/>
  <c r="L119" i="34"/>
  <c r="G119" i="35"/>
  <c r="M135" i="35"/>
  <c r="N149" i="5"/>
  <c r="P149" i="5" s="1"/>
  <c r="J149" i="5" s="1"/>
  <c r="M149" i="5" s="1"/>
  <c r="Q149" i="5" s="1"/>
  <c r="M85" i="35"/>
  <c r="N85" i="35" s="1"/>
  <c r="N74" i="5"/>
  <c r="D174" i="30"/>
  <c r="N61" i="35"/>
  <c r="H71" i="35"/>
  <c r="J71" i="35"/>
  <c r="L71" i="35"/>
  <c r="H93" i="35"/>
  <c r="J93" i="35"/>
  <c r="L93" i="35"/>
  <c r="H119" i="35"/>
  <c r="J119" i="35"/>
  <c r="L119" i="35"/>
  <c r="N140" i="35"/>
  <c r="I142" i="35"/>
  <c r="K142" i="35"/>
  <c r="N165" i="35"/>
  <c r="N166" i="35"/>
  <c r="I169" i="35"/>
  <c r="K169" i="35"/>
  <c r="N23" i="35"/>
  <c r="N25" i="35"/>
  <c r="N27" i="35"/>
  <c r="N29" i="35"/>
  <c r="N31" i="35"/>
  <c r="N33" i="35"/>
  <c r="N35" i="35"/>
  <c r="N37" i="35"/>
  <c r="N39" i="35"/>
  <c r="N41" i="35"/>
  <c r="M56" i="35"/>
  <c r="N56" i="35" s="1"/>
  <c r="N66" i="35"/>
  <c r="I71" i="35"/>
  <c r="K71" i="35"/>
  <c r="M79" i="35"/>
  <c r="N79" i="35" s="1"/>
  <c r="E93" i="35"/>
  <c r="F93" i="35"/>
  <c r="G93" i="35"/>
  <c r="N104" i="35"/>
  <c r="N106" i="35"/>
  <c r="I119" i="35"/>
  <c r="K119" i="35"/>
  <c r="M119" i="35" s="1"/>
  <c r="N125" i="35"/>
  <c r="M129" i="35"/>
  <c r="N133" i="35"/>
  <c r="H142" i="35"/>
  <c r="J142" i="35"/>
  <c r="L142" i="35"/>
  <c r="N148" i="35"/>
  <c r="N156" i="35"/>
  <c r="H169" i="35"/>
  <c r="J169" i="35"/>
  <c r="L169" i="35"/>
  <c r="M169" i="35" s="1"/>
  <c r="E71" i="35"/>
  <c r="G71" i="35"/>
  <c r="M71" i="35"/>
  <c r="F50" i="35"/>
  <c r="F71" i="35"/>
  <c r="E119" i="35"/>
  <c r="N129" i="35"/>
  <c r="N153" i="35"/>
  <c r="N157" i="35"/>
  <c r="E169" i="35"/>
  <c r="N22" i="35"/>
  <c r="N26" i="35"/>
  <c r="N64" i="35"/>
  <c r="M70" i="35"/>
  <c r="N70" i="35"/>
  <c r="N87" i="35"/>
  <c r="N89" i="35"/>
  <c r="I93" i="35"/>
  <c r="I171" i="35"/>
  <c r="K93" i="35"/>
  <c r="M93" i="35"/>
  <c r="M92" i="35"/>
  <c r="N92" i="35"/>
  <c r="N102" i="35"/>
  <c r="N111" i="35"/>
  <c r="F119" i="35"/>
  <c r="N135" i="35"/>
  <c r="E142" i="35"/>
  <c r="F142" i="35"/>
  <c r="G142" i="35"/>
  <c r="F169" i="35"/>
  <c r="G169" i="35"/>
  <c r="G171" i="35"/>
  <c r="H171" i="35"/>
  <c r="J171" i="35"/>
  <c r="L171" i="35"/>
  <c r="M118" i="35"/>
  <c r="N118" i="35" s="1"/>
  <c r="N123" i="35"/>
  <c r="N132" i="35"/>
  <c r="N134" i="35"/>
  <c r="N139" i="35"/>
  <c r="M141" i="35"/>
  <c r="N141" i="35" s="1"/>
  <c r="M168" i="35"/>
  <c r="N168" i="35" s="1"/>
  <c r="F120" i="34"/>
  <c r="H120" i="34"/>
  <c r="J120" i="34"/>
  <c r="M41" i="34"/>
  <c r="N41" i="34" s="1"/>
  <c r="N61" i="34"/>
  <c r="M96" i="34"/>
  <c r="N96" i="34" s="1"/>
  <c r="N105" i="34"/>
  <c r="E119" i="34"/>
  <c r="E120" i="34" s="1"/>
  <c r="G120" i="34"/>
  <c r="I120" i="34"/>
  <c r="K120" i="34"/>
  <c r="M119" i="34"/>
  <c r="N119" i="34" s="1"/>
  <c r="L80" i="34"/>
  <c r="M80" i="34" s="1"/>
  <c r="N80" i="34" s="1"/>
  <c r="M95" i="34"/>
  <c r="N95" i="34" s="1"/>
  <c r="N104" i="34"/>
  <c r="M118" i="34"/>
  <c r="N118" i="34"/>
  <c r="L128" i="33"/>
  <c r="N127" i="33"/>
  <c r="O127" i="33" s="1"/>
  <c r="F129" i="33"/>
  <c r="H129" i="33"/>
  <c r="N42" i="33"/>
  <c r="O42" i="33" s="1"/>
  <c r="O75" i="33"/>
  <c r="N90" i="33"/>
  <c r="O90" i="33" s="1"/>
  <c r="O95" i="33"/>
  <c r="N104" i="33"/>
  <c r="O104" i="33"/>
  <c r="N126" i="33"/>
  <c r="O126" i="33"/>
  <c r="N76" i="33"/>
  <c r="N50" i="35"/>
  <c r="N93" i="35"/>
  <c r="N91" i="33"/>
  <c r="N77" i="33"/>
  <c r="M142" i="35"/>
  <c r="N142" i="35" s="1"/>
  <c r="N71" i="35"/>
  <c r="F171" i="35"/>
  <c r="K171" i="35"/>
  <c r="M171" i="35" s="1"/>
  <c r="N171" i="35" s="1"/>
  <c r="E171" i="35"/>
  <c r="L120" i="34"/>
  <c r="M120" i="34" s="1"/>
  <c r="N128" i="33"/>
  <c r="C116" i="30"/>
  <c r="B116" i="30"/>
  <c r="C114" i="30"/>
  <c r="C113" i="30" s="1"/>
  <c r="B114" i="30"/>
  <c r="B113" i="30" s="1"/>
  <c r="C99" i="30"/>
  <c r="C110" i="30"/>
  <c r="B110" i="30"/>
  <c r="B99" i="30"/>
  <c r="D101" i="30"/>
  <c r="D118" i="30"/>
  <c r="D117" i="30"/>
  <c r="D115" i="30"/>
  <c r="D112" i="30"/>
  <c r="D111" i="30"/>
  <c r="D108" i="30"/>
  <c r="D107" i="30"/>
  <c r="D106" i="30"/>
  <c r="D105" i="30"/>
  <c r="D104" i="30"/>
  <c r="D103" i="30"/>
  <c r="D102" i="30"/>
  <c r="D100" i="30"/>
  <c r="D110" i="30"/>
  <c r="L131" i="32"/>
  <c r="K131" i="32"/>
  <c r="J131" i="32"/>
  <c r="I131" i="32"/>
  <c r="H131" i="32"/>
  <c r="E131" i="32"/>
  <c r="N130" i="32"/>
  <c r="N131" i="32" s="1"/>
  <c r="M130" i="32"/>
  <c r="M131" i="32" s="1"/>
  <c r="O129" i="32"/>
  <c r="P129" i="32" s="1"/>
  <c r="O128" i="32"/>
  <c r="P128" i="32" s="1"/>
  <c r="O127" i="32"/>
  <c r="P127" i="32" s="1"/>
  <c r="O126" i="32"/>
  <c r="P126" i="32" s="1"/>
  <c r="O125" i="32"/>
  <c r="P125" i="32" s="1"/>
  <c r="O124" i="32"/>
  <c r="P124" i="32" s="1"/>
  <c r="N123" i="32"/>
  <c r="O197" i="5" s="1"/>
  <c r="M123" i="32"/>
  <c r="L123" i="32"/>
  <c r="K123" i="32"/>
  <c r="J123" i="32"/>
  <c r="I123" i="32"/>
  <c r="H123" i="32"/>
  <c r="G123" i="32"/>
  <c r="F123" i="32"/>
  <c r="E123" i="32"/>
  <c r="O122" i="32"/>
  <c r="P122" i="32" s="1"/>
  <c r="O121" i="32"/>
  <c r="P120" i="32"/>
  <c r="P119" i="32"/>
  <c r="N118" i="32"/>
  <c r="O185" i="5" s="1"/>
  <c r="M118" i="32"/>
  <c r="L118" i="32"/>
  <c r="K118" i="32"/>
  <c r="J118" i="32"/>
  <c r="I118" i="32"/>
  <c r="H118" i="32"/>
  <c r="G118" i="32"/>
  <c r="F118" i="32"/>
  <c r="E118" i="32"/>
  <c r="O117" i="32"/>
  <c r="P117" i="32" s="1"/>
  <c r="O116" i="32"/>
  <c r="P116" i="32" s="1"/>
  <c r="O115" i="32"/>
  <c r="P115" i="32" s="1"/>
  <c r="P114" i="32"/>
  <c r="P113" i="32"/>
  <c r="N112" i="32"/>
  <c r="M112" i="32"/>
  <c r="L112" i="32"/>
  <c r="K112" i="32"/>
  <c r="J112" i="32"/>
  <c r="I112" i="32"/>
  <c r="H112" i="32"/>
  <c r="G112" i="32"/>
  <c r="F112" i="32"/>
  <c r="E112" i="32"/>
  <c r="O111" i="32"/>
  <c r="P111" i="32" s="1"/>
  <c r="O110" i="32"/>
  <c r="P110" i="32" s="1"/>
  <c r="O109" i="32"/>
  <c r="P109" i="32" s="1"/>
  <c r="N106" i="32"/>
  <c r="M106" i="32"/>
  <c r="L106" i="32"/>
  <c r="K106" i="32"/>
  <c r="J106" i="32"/>
  <c r="I106" i="32"/>
  <c r="H106" i="32"/>
  <c r="G106" i="32"/>
  <c r="F106" i="32"/>
  <c r="E106" i="32"/>
  <c r="O105" i="32"/>
  <c r="P105" i="32" s="1"/>
  <c r="O104" i="32"/>
  <c r="P104" i="32" s="1"/>
  <c r="O103" i="32"/>
  <c r="P103" i="32" s="1"/>
  <c r="P102" i="32"/>
  <c r="P101" i="32"/>
  <c r="N100" i="32"/>
  <c r="O145" i="5" s="1"/>
  <c r="M100" i="32"/>
  <c r="L100" i="32"/>
  <c r="K100" i="32"/>
  <c r="J100" i="32"/>
  <c r="I100" i="32"/>
  <c r="H100" i="32"/>
  <c r="G100" i="32"/>
  <c r="F100" i="32"/>
  <c r="E100" i="32"/>
  <c r="O99" i="32"/>
  <c r="P99" i="32" s="1"/>
  <c r="P98" i="32"/>
  <c r="P97" i="32"/>
  <c r="N96" i="32"/>
  <c r="O133" i="5" s="1"/>
  <c r="M96" i="32"/>
  <c r="L96" i="32"/>
  <c r="K96" i="32"/>
  <c r="J96" i="32"/>
  <c r="I96" i="32"/>
  <c r="H96" i="32"/>
  <c r="G96" i="32"/>
  <c r="F96" i="32"/>
  <c r="E96" i="32"/>
  <c r="O95" i="32"/>
  <c r="P95" i="32" s="1"/>
  <c r="N90" i="32"/>
  <c r="O119" i="5" s="1"/>
  <c r="M90" i="32"/>
  <c r="N119" i="5" s="1"/>
  <c r="L90" i="32"/>
  <c r="K90" i="32"/>
  <c r="J90" i="32"/>
  <c r="I90" i="32"/>
  <c r="H90" i="32"/>
  <c r="G90" i="32"/>
  <c r="F90" i="32"/>
  <c r="E90" i="32"/>
  <c r="O89" i="32"/>
  <c r="P89" i="32" s="1"/>
  <c r="O88" i="32"/>
  <c r="P88" i="32" s="1"/>
  <c r="N86" i="32"/>
  <c r="O108" i="5" s="1"/>
  <c r="M86" i="32"/>
  <c r="L86" i="32"/>
  <c r="K86" i="32"/>
  <c r="J86" i="32"/>
  <c r="I86" i="32"/>
  <c r="H86" i="32"/>
  <c r="G86" i="32"/>
  <c r="F86" i="32"/>
  <c r="E86" i="32"/>
  <c r="O85" i="32"/>
  <c r="P85" i="32" s="1"/>
  <c r="O83" i="32"/>
  <c r="P83" i="32" s="1"/>
  <c r="O82" i="32"/>
  <c r="P82" i="32" s="1"/>
  <c r="O81" i="32"/>
  <c r="P81" i="32" s="1"/>
  <c r="O80" i="32"/>
  <c r="P80" i="32" s="1"/>
  <c r="O79" i="32"/>
  <c r="P79" i="32" s="1"/>
  <c r="P78" i="32"/>
  <c r="N75" i="32"/>
  <c r="O81" i="5" s="1"/>
  <c r="M75" i="32"/>
  <c r="L75" i="32"/>
  <c r="K75" i="32"/>
  <c r="J75" i="32"/>
  <c r="I75" i="32"/>
  <c r="H75" i="32"/>
  <c r="G75" i="32"/>
  <c r="F75" i="32"/>
  <c r="E75" i="32"/>
  <c r="O74" i="32"/>
  <c r="P74" i="32" s="1"/>
  <c r="O73" i="32"/>
  <c r="P73" i="32" s="1"/>
  <c r="N72" i="32"/>
  <c r="O70" i="5" s="1"/>
  <c r="N70" i="5"/>
  <c r="L72" i="32"/>
  <c r="K72" i="32"/>
  <c r="J72" i="32"/>
  <c r="I72" i="32"/>
  <c r="H72" i="32"/>
  <c r="G72" i="32"/>
  <c r="O71" i="32"/>
  <c r="P71" i="32" s="1"/>
  <c r="O70" i="32"/>
  <c r="P70" i="32" s="1"/>
  <c r="O69" i="32"/>
  <c r="P69" i="32" s="1"/>
  <c r="O68" i="32"/>
  <c r="P68" i="32" s="1"/>
  <c r="O67" i="32"/>
  <c r="P67" i="32" s="1"/>
  <c r="O66" i="32"/>
  <c r="P66" i="32" s="1"/>
  <c r="O65" i="32"/>
  <c r="P65" i="32" s="1"/>
  <c r="O64" i="32"/>
  <c r="P64" i="32" s="1"/>
  <c r="O63" i="32"/>
  <c r="P63" i="32" s="1"/>
  <c r="O62" i="32"/>
  <c r="P62" i="32" s="1"/>
  <c r="N61" i="32"/>
  <c r="O58" i="5" s="1"/>
  <c r="M61" i="32"/>
  <c r="L61" i="32"/>
  <c r="K61" i="32"/>
  <c r="J61" i="32"/>
  <c r="I61" i="32"/>
  <c r="H61" i="32"/>
  <c r="G61" i="32"/>
  <c r="F61" i="32"/>
  <c r="E61" i="32"/>
  <c r="O60" i="32"/>
  <c r="P60" i="32" s="1"/>
  <c r="N55" i="32"/>
  <c r="O44" i="5" s="1"/>
  <c r="M55" i="32"/>
  <c r="N44" i="5" s="1"/>
  <c r="L55" i="32"/>
  <c r="L56" i="32" s="1"/>
  <c r="K55" i="32"/>
  <c r="K56" i="32" s="1"/>
  <c r="J55" i="32"/>
  <c r="J56" i="32" s="1"/>
  <c r="I55" i="32"/>
  <c r="I56" i="32" s="1"/>
  <c r="H55" i="32"/>
  <c r="H56" i="32" s="1"/>
  <c r="G55" i="32"/>
  <c r="F55" i="32"/>
  <c r="E55" i="32"/>
  <c r="O54" i="32"/>
  <c r="P54" i="32" s="1"/>
  <c r="O53" i="32"/>
  <c r="P53" i="32" s="1"/>
  <c r="O52" i="32"/>
  <c r="P52" i="32" s="1"/>
  <c r="N51" i="32"/>
  <c r="M51" i="32"/>
  <c r="E51" i="32"/>
  <c r="O50" i="32"/>
  <c r="P50" i="32" s="1"/>
  <c r="O49" i="32"/>
  <c r="P49" i="32" s="1"/>
  <c r="O48" i="32"/>
  <c r="P48" i="32" s="1"/>
  <c r="O47" i="32"/>
  <c r="P47" i="32" s="1"/>
  <c r="N46" i="32"/>
  <c r="M46" i="32"/>
  <c r="E46" i="32"/>
  <c r="O45" i="32"/>
  <c r="P45" i="32" s="1"/>
  <c r="O44" i="32"/>
  <c r="P44" i="32" s="1"/>
  <c r="O43" i="32"/>
  <c r="P43" i="32" s="1"/>
  <c r="O42" i="32"/>
  <c r="P42" i="32" s="1"/>
  <c r="O41" i="32"/>
  <c r="P41" i="32" s="1"/>
  <c r="O22" i="5"/>
  <c r="F40" i="32"/>
  <c r="E40" i="32"/>
  <c r="O39" i="32"/>
  <c r="P39" i="32" s="1"/>
  <c r="O38" i="32"/>
  <c r="P38" i="32" s="1"/>
  <c r="O37" i="32"/>
  <c r="P37" i="32" s="1"/>
  <c r="O36" i="32"/>
  <c r="P36" i="32" s="1"/>
  <c r="O35" i="32"/>
  <c r="P35" i="32" s="1"/>
  <c r="O34" i="32"/>
  <c r="P34" i="32" s="1"/>
  <c r="O33" i="32"/>
  <c r="P33" i="32" s="1"/>
  <c r="O32" i="32"/>
  <c r="P32" i="32" s="1"/>
  <c r="O31" i="32"/>
  <c r="P31" i="32" s="1"/>
  <c r="O30" i="32"/>
  <c r="P30" i="32" s="1"/>
  <c r="O29" i="32"/>
  <c r="P29" i="32" s="1"/>
  <c r="O28" i="32"/>
  <c r="P28" i="32" s="1"/>
  <c r="O27" i="32"/>
  <c r="P27" i="32" s="1"/>
  <c r="O26" i="32"/>
  <c r="P26" i="32" s="1"/>
  <c r="O25" i="32"/>
  <c r="P25" i="32" s="1"/>
  <c r="O24" i="32"/>
  <c r="P24" i="32" s="1"/>
  <c r="O23" i="32"/>
  <c r="P23" i="32" s="1"/>
  <c r="O96" i="32"/>
  <c r="O86" i="32"/>
  <c r="O118" i="32"/>
  <c r="P118" i="32" s="1"/>
  <c r="N185" i="5"/>
  <c r="O123" i="32"/>
  <c r="P123" i="32" s="1"/>
  <c r="O51" i="32"/>
  <c r="P51" i="32"/>
  <c r="O61" i="32"/>
  <c r="N58" i="5"/>
  <c r="O100" i="32"/>
  <c r="P100" i="32" s="1"/>
  <c r="O112" i="32"/>
  <c r="G56" i="32"/>
  <c r="O40" i="32"/>
  <c r="P40" i="32" s="1"/>
  <c r="E56" i="32"/>
  <c r="M56" i="32"/>
  <c r="P61" i="32"/>
  <c r="F76" i="32"/>
  <c r="H76" i="32"/>
  <c r="J76" i="32"/>
  <c r="L76" i="32"/>
  <c r="N76" i="32"/>
  <c r="P86" i="32"/>
  <c r="E91" i="32"/>
  <c r="G91" i="32"/>
  <c r="I91" i="32"/>
  <c r="K91" i="32"/>
  <c r="M91" i="32"/>
  <c r="P96" i="32"/>
  <c r="E107" i="32"/>
  <c r="G107" i="32"/>
  <c r="I107" i="32"/>
  <c r="K107" i="32"/>
  <c r="M107" i="32"/>
  <c r="P112" i="32"/>
  <c r="E132" i="32"/>
  <c r="G132" i="32"/>
  <c r="I132" i="32"/>
  <c r="K132" i="32"/>
  <c r="N108" i="5"/>
  <c r="N133" i="5"/>
  <c r="N145" i="5"/>
  <c r="N197" i="5"/>
  <c r="O46" i="32"/>
  <c r="P46" i="32" s="1"/>
  <c r="O72" i="32"/>
  <c r="P72" i="32" s="1"/>
  <c r="F91" i="32"/>
  <c r="H91" i="32"/>
  <c r="J91" i="32"/>
  <c r="L91" i="32"/>
  <c r="N91" i="32"/>
  <c r="F107" i="32"/>
  <c r="H107" i="32"/>
  <c r="J107" i="32"/>
  <c r="L107" i="32"/>
  <c r="N107" i="32"/>
  <c r="F132" i="32"/>
  <c r="H132" i="32"/>
  <c r="J132" i="32"/>
  <c r="L132" i="32"/>
  <c r="L133" i="32" s="1"/>
  <c r="O55" i="32"/>
  <c r="P55" i="32" s="1"/>
  <c r="F56" i="32"/>
  <c r="H133" i="32"/>
  <c r="N56" i="32"/>
  <c r="E76" i="32"/>
  <c r="E133" i="32" s="1"/>
  <c r="G76" i="32"/>
  <c r="I76" i="32"/>
  <c r="I133" i="32" s="1"/>
  <c r="K76" i="32"/>
  <c r="O75" i="32"/>
  <c r="P75" i="32" s="1"/>
  <c r="O130" i="32"/>
  <c r="P130" i="32" s="1"/>
  <c r="O90" i="32"/>
  <c r="P90" i="32" s="1"/>
  <c r="O106" i="32"/>
  <c r="P106" i="32" s="1"/>
  <c r="O56" i="32"/>
  <c r="K133" i="32"/>
  <c r="G133" i="32"/>
  <c r="O107" i="32"/>
  <c r="P107" i="32" s="1"/>
  <c r="O91" i="32"/>
  <c r="P91" i="32" s="1"/>
  <c r="O143" i="5"/>
  <c r="N143" i="5"/>
  <c r="M143" i="5"/>
  <c r="L64" i="5"/>
  <c r="M64" i="5" s="1"/>
  <c r="K63" i="5"/>
  <c r="M63" i="5" s="1"/>
  <c r="J62" i="5"/>
  <c r="M62" i="5" s="1"/>
  <c r="I61" i="5"/>
  <c r="M61" i="5" s="1"/>
  <c r="H60" i="5"/>
  <c r="M60" i="5" s="1"/>
  <c r="G59" i="5"/>
  <c r="M59" i="5" s="1"/>
  <c r="M54" i="31"/>
  <c r="J55" i="31"/>
  <c r="I55" i="31"/>
  <c r="H55" i="31"/>
  <c r="G55" i="31"/>
  <c r="N114" i="31"/>
  <c r="L112" i="31"/>
  <c r="K112" i="31"/>
  <c r="J112" i="31"/>
  <c r="I112" i="31"/>
  <c r="H112" i="31"/>
  <c r="H113" i="31" s="1"/>
  <c r="G112" i="31"/>
  <c r="F112" i="31"/>
  <c r="E112" i="31"/>
  <c r="M111" i="31"/>
  <c r="N111" i="31" s="1"/>
  <c r="M110" i="31"/>
  <c r="N110" i="31" s="1"/>
  <c r="M109" i="31"/>
  <c r="N109" i="31" s="1"/>
  <c r="M108" i="31"/>
  <c r="N108" i="31" s="1"/>
  <c r="M107" i="31"/>
  <c r="N107" i="31" s="1"/>
  <c r="L106" i="31"/>
  <c r="K106" i="31"/>
  <c r="J106" i="31"/>
  <c r="I106" i="31"/>
  <c r="G106" i="31"/>
  <c r="F106" i="31"/>
  <c r="M105" i="31"/>
  <c r="E105" i="31"/>
  <c r="N105" i="31"/>
  <c r="N104" i="31"/>
  <c r="N103" i="31"/>
  <c r="L102" i="31"/>
  <c r="K102" i="31"/>
  <c r="M102" i="31" s="1"/>
  <c r="J102" i="31"/>
  <c r="I102" i="31"/>
  <c r="F102" i="31"/>
  <c r="E102" i="31"/>
  <c r="M101" i="31"/>
  <c r="G101" i="31"/>
  <c r="N101" i="31" s="1"/>
  <c r="N100" i="31"/>
  <c r="N99" i="31"/>
  <c r="L98" i="31"/>
  <c r="K98" i="31"/>
  <c r="J98" i="31"/>
  <c r="I98" i="31"/>
  <c r="G98" i="31"/>
  <c r="F98" i="31"/>
  <c r="E98" i="31"/>
  <c r="M97" i="31"/>
  <c r="N97" i="31" s="1"/>
  <c r="M96" i="31"/>
  <c r="N96" i="31" s="1"/>
  <c r="N95" i="31"/>
  <c r="L94" i="31"/>
  <c r="K94" i="31"/>
  <c r="M94" i="31"/>
  <c r="J94" i="31"/>
  <c r="I94" i="31"/>
  <c r="H94" i="31"/>
  <c r="G94" i="31"/>
  <c r="F94" i="31"/>
  <c r="E94" i="31"/>
  <c r="M93" i="31"/>
  <c r="N93" i="31"/>
  <c r="N92" i="31"/>
  <c r="N91" i="31"/>
  <c r="M90" i="31"/>
  <c r="N90" i="31"/>
  <c r="N89" i="31"/>
  <c r="N88" i="31"/>
  <c r="M87" i="31"/>
  <c r="N87" i="31"/>
  <c r="N86" i="31"/>
  <c r="N85" i="31"/>
  <c r="N84" i="31"/>
  <c r="L82" i="31"/>
  <c r="O117" i="5" s="1"/>
  <c r="K82" i="31"/>
  <c r="N117" i="5" s="1"/>
  <c r="J82" i="31"/>
  <c r="J83" i="31" s="1"/>
  <c r="I82" i="31"/>
  <c r="I83" i="31" s="1"/>
  <c r="H82" i="31"/>
  <c r="G82" i="31"/>
  <c r="G83" i="31"/>
  <c r="E82" i="31"/>
  <c r="E83" i="31"/>
  <c r="M81" i="31"/>
  <c r="N81" i="31"/>
  <c r="F81" i="31"/>
  <c r="F82" i="31"/>
  <c r="F83" i="31" s="1"/>
  <c r="M80" i="31"/>
  <c r="N80" i="31" s="1"/>
  <c r="N79" i="31"/>
  <c r="N77" i="31"/>
  <c r="M76" i="31"/>
  <c r="N76" i="31" s="1"/>
  <c r="M75" i="31"/>
  <c r="N75" i="31" s="1"/>
  <c r="M74" i="31"/>
  <c r="N74" i="31" s="1"/>
  <c r="M73" i="31"/>
  <c r="N73" i="31" s="1"/>
  <c r="M72" i="31"/>
  <c r="N72" i="31" s="1"/>
  <c r="N71" i="31"/>
  <c r="N70" i="31"/>
  <c r="L68" i="31"/>
  <c r="O79" i="5" s="1"/>
  <c r="K68" i="31"/>
  <c r="N79" i="5" s="1"/>
  <c r="J68" i="31"/>
  <c r="I68" i="31"/>
  <c r="G68" i="31"/>
  <c r="F68" i="31"/>
  <c r="M67" i="31"/>
  <c r="E67" i="31"/>
  <c r="E68" i="31" s="1"/>
  <c r="M66" i="31"/>
  <c r="N66" i="31" s="1"/>
  <c r="L65" i="31"/>
  <c r="O68" i="5" s="1"/>
  <c r="K65" i="31"/>
  <c r="N68" i="5" s="1"/>
  <c r="J65" i="31"/>
  <c r="I65" i="31"/>
  <c r="G65" i="31"/>
  <c r="F65" i="31"/>
  <c r="E65" i="31"/>
  <c r="M64" i="31"/>
  <c r="N64" i="31" s="1"/>
  <c r="M63" i="31"/>
  <c r="N63" i="31" s="1"/>
  <c r="M62" i="31"/>
  <c r="N62" i="31" s="1"/>
  <c r="L61" i="31"/>
  <c r="O56" i="5" s="1"/>
  <c r="K61" i="31"/>
  <c r="N56" i="5" s="1"/>
  <c r="J61" i="31"/>
  <c r="I61" i="31"/>
  <c r="H61" i="31"/>
  <c r="H69" i="31" s="1"/>
  <c r="G61" i="31"/>
  <c r="F61" i="31"/>
  <c r="E61" i="31"/>
  <c r="M60" i="31"/>
  <c r="N60" i="31" s="1"/>
  <c r="N59" i="31"/>
  <c r="N58" i="31"/>
  <c r="N57" i="31"/>
  <c r="L55" i="31"/>
  <c r="O42" i="5" s="1"/>
  <c r="K55" i="31"/>
  <c r="N42" i="5" s="1"/>
  <c r="F55" i="31"/>
  <c r="E55" i="31"/>
  <c r="N54" i="31"/>
  <c r="M53" i="31"/>
  <c r="N53" i="31" s="1"/>
  <c r="L52" i="31"/>
  <c r="K52" i="31"/>
  <c r="E52" i="31"/>
  <c r="M51" i="31"/>
  <c r="N51" i="31" s="1"/>
  <c r="M50" i="31"/>
  <c r="N50" i="31" s="1"/>
  <c r="M49" i="31"/>
  <c r="N49" i="31" s="1"/>
  <c r="M48" i="31"/>
  <c r="N48" i="31" s="1"/>
  <c r="L47" i="31"/>
  <c r="K47" i="31"/>
  <c r="E47" i="31"/>
  <c r="M46" i="31"/>
  <c r="N46" i="31" s="1"/>
  <c r="M45" i="31"/>
  <c r="N45" i="31" s="1"/>
  <c r="M44" i="31"/>
  <c r="N44" i="31" s="1"/>
  <c r="M43" i="31"/>
  <c r="N43" i="31" s="1"/>
  <c r="M42" i="31"/>
  <c r="N42" i="31" s="1"/>
  <c r="L41" i="31"/>
  <c r="O20" i="5" s="1"/>
  <c r="K41" i="31"/>
  <c r="N20" i="5" s="1"/>
  <c r="J41" i="31"/>
  <c r="J56" i="31" s="1"/>
  <c r="I41" i="31"/>
  <c r="I56" i="31" s="1"/>
  <c r="G41" i="31"/>
  <c r="G56" i="31" s="1"/>
  <c r="F41" i="31"/>
  <c r="E41" i="31"/>
  <c r="M40" i="31"/>
  <c r="N40" i="31" s="1"/>
  <c r="M39" i="31"/>
  <c r="N39" i="31" s="1"/>
  <c r="M38" i="31"/>
  <c r="N38" i="31" s="1"/>
  <c r="M37" i="31"/>
  <c r="N37" i="31" s="1"/>
  <c r="M36" i="31"/>
  <c r="N36" i="31" s="1"/>
  <c r="M35" i="31"/>
  <c r="N35" i="31" s="1"/>
  <c r="M34" i="31"/>
  <c r="N34" i="31" s="1"/>
  <c r="M33" i="31"/>
  <c r="N33" i="31" s="1"/>
  <c r="M32" i="31"/>
  <c r="N32" i="31" s="1"/>
  <c r="M31" i="31"/>
  <c r="N31" i="31" s="1"/>
  <c r="M30" i="31"/>
  <c r="N30" i="31" s="1"/>
  <c r="M29" i="31"/>
  <c r="N29" i="31" s="1"/>
  <c r="M28" i="31"/>
  <c r="N28" i="31" s="1"/>
  <c r="M27" i="31"/>
  <c r="N27" i="31" s="1"/>
  <c r="M26" i="31"/>
  <c r="N26" i="31" s="1"/>
  <c r="M25" i="31"/>
  <c r="N25" i="31" s="1"/>
  <c r="M24" i="31"/>
  <c r="N24" i="31" s="1"/>
  <c r="M23" i="31"/>
  <c r="N23" i="31" s="1"/>
  <c r="M22" i="31"/>
  <c r="N22" i="31" s="1"/>
  <c r="M21" i="31"/>
  <c r="N21" i="31" s="1"/>
  <c r="M20" i="31"/>
  <c r="N20" i="31" s="1"/>
  <c r="M47" i="31"/>
  <c r="N47" i="31" s="1"/>
  <c r="M41" i="31"/>
  <c r="N41" i="31" s="1"/>
  <c r="E56" i="31"/>
  <c r="L56" i="31"/>
  <c r="G69" i="31"/>
  <c r="J69" i="31"/>
  <c r="L69" i="31"/>
  <c r="M82" i="31"/>
  <c r="N82" i="31"/>
  <c r="N94" i="31"/>
  <c r="F113" i="31"/>
  <c r="J113" i="31"/>
  <c r="L113" i="31"/>
  <c r="M52" i="31"/>
  <c r="N52" i="31" s="1"/>
  <c r="F56" i="31"/>
  <c r="M55" i="31"/>
  <c r="N55" i="31"/>
  <c r="M61" i="31"/>
  <c r="N61" i="31"/>
  <c r="M65" i="31"/>
  <c r="N65" i="31"/>
  <c r="F69" i="31"/>
  <c r="I69" i="31"/>
  <c r="K69" i="31"/>
  <c r="M69" i="31" s="1"/>
  <c r="L83" i="31"/>
  <c r="L115" i="31" s="1"/>
  <c r="I113" i="31"/>
  <c r="K113" i="31"/>
  <c r="M113" i="31"/>
  <c r="K56" i="31"/>
  <c r="M56" i="31" s="1"/>
  <c r="N56" i="31" s="1"/>
  <c r="M68" i="31"/>
  <c r="N68" i="31" s="1"/>
  <c r="K83" i="31"/>
  <c r="M83" i="31" s="1"/>
  <c r="N83" i="31" s="1"/>
  <c r="G102" i="31"/>
  <c r="E106" i="31"/>
  <c r="M112" i="31"/>
  <c r="N112" i="31"/>
  <c r="K115" i="31"/>
  <c r="E113" i="31"/>
  <c r="G113" i="31"/>
  <c r="G115" i="31" s="1"/>
  <c r="D198" i="30"/>
  <c r="Q18" i="5"/>
  <c r="Q19" i="5"/>
  <c r="Q30" i="5"/>
  <c r="Q31" i="5"/>
  <c r="P32" i="5"/>
  <c r="Q32" i="5" s="1"/>
  <c r="P33" i="5"/>
  <c r="Q33" i="5" s="1"/>
  <c r="P34" i="5"/>
  <c r="Q34" i="5" s="1"/>
  <c r="D35" i="5"/>
  <c r="E35" i="5"/>
  <c r="F35" i="5"/>
  <c r="G35" i="5"/>
  <c r="H35" i="5"/>
  <c r="I35" i="5"/>
  <c r="N35" i="5"/>
  <c r="O35" i="5"/>
  <c r="Q36" i="5"/>
  <c r="P37" i="5"/>
  <c r="Q37" i="5" s="1"/>
  <c r="P38" i="5"/>
  <c r="Q38" i="5" s="1"/>
  <c r="P39" i="5"/>
  <c r="Q39" i="5" s="1"/>
  <c r="D40" i="5"/>
  <c r="E40" i="5"/>
  <c r="F40" i="5"/>
  <c r="G40" i="5"/>
  <c r="H40" i="5"/>
  <c r="I40" i="5"/>
  <c r="N40" i="5"/>
  <c r="O40" i="5"/>
  <c r="Q41" i="5"/>
  <c r="Q53" i="5"/>
  <c r="Q54" i="5"/>
  <c r="Q55" i="5"/>
  <c r="Q66" i="5"/>
  <c r="Q67" i="5"/>
  <c r="P78" i="5"/>
  <c r="Q78" i="5" s="1"/>
  <c r="Q90" i="5"/>
  <c r="Q91" i="5"/>
  <c r="Q92" i="5"/>
  <c r="M93" i="5"/>
  <c r="P93" i="5"/>
  <c r="M94" i="5"/>
  <c r="P94" i="5"/>
  <c r="M95" i="5"/>
  <c r="P95" i="5"/>
  <c r="M96" i="5"/>
  <c r="P96" i="5"/>
  <c r="M97" i="5"/>
  <c r="P97" i="5"/>
  <c r="M98" i="5"/>
  <c r="P98" i="5"/>
  <c r="M99" i="5"/>
  <c r="P99" i="5"/>
  <c r="M100" i="5"/>
  <c r="P100" i="5"/>
  <c r="M101" i="5"/>
  <c r="P101" i="5"/>
  <c r="M102" i="5"/>
  <c r="P102" i="5"/>
  <c r="F103" i="5"/>
  <c r="N103" i="5"/>
  <c r="O103" i="5"/>
  <c r="Q104" i="5"/>
  <c r="Q105" i="5"/>
  <c r="P116" i="5"/>
  <c r="Q116" i="5" s="1"/>
  <c r="Q128" i="5"/>
  <c r="Q129" i="5"/>
  <c r="Q130" i="5"/>
  <c r="Q141" i="5"/>
  <c r="Q142" i="5"/>
  <c r="Q153" i="5"/>
  <c r="Q154" i="5"/>
  <c r="P157" i="5"/>
  <c r="F157" i="5" s="1"/>
  <c r="P161" i="5"/>
  <c r="J161" i="5" s="1"/>
  <c r="M161" i="5" s="1"/>
  <c r="P162" i="5"/>
  <c r="K162" i="5" s="1"/>
  <c r="M162" i="5" s="1"/>
  <c r="P163" i="5"/>
  <c r="L163" i="5" s="1"/>
  <c r="M163" i="5" s="1"/>
  <c r="Q166" i="5"/>
  <c r="Q167" i="5"/>
  <c r="Q168" i="5"/>
  <c r="M179" i="5"/>
  <c r="P179" i="5"/>
  <c r="Q181" i="5"/>
  <c r="Q182" i="5"/>
  <c r="Q193" i="5"/>
  <c r="Q194" i="5"/>
  <c r="Q205" i="5"/>
  <c r="M206" i="5"/>
  <c r="P206" i="5"/>
  <c r="M207" i="5"/>
  <c r="P207" i="5"/>
  <c r="D208" i="5"/>
  <c r="E208" i="5"/>
  <c r="F208" i="5"/>
  <c r="G208" i="5"/>
  <c r="H208" i="5"/>
  <c r="I208" i="5"/>
  <c r="M208" i="5"/>
  <c r="N208" i="5"/>
  <c r="O208" i="5"/>
  <c r="Q209" i="5"/>
  <c r="Q210" i="5"/>
  <c r="D169" i="5"/>
  <c r="M169" i="5" s="1"/>
  <c r="M180" i="5" s="1"/>
  <c r="E169" i="5"/>
  <c r="E180" i="5" s="1"/>
  <c r="F169" i="5"/>
  <c r="F180" i="5" s="1"/>
  <c r="G169" i="5"/>
  <c r="H169" i="5"/>
  <c r="H180" i="5" s="1"/>
  <c r="I169" i="5"/>
  <c r="I180" i="5" s="1"/>
  <c r="N169" i="5"/>
  <c r="P169" i="5" s="1"/>
  <c r="L20" i="19"/>
  <c r="M20" i="19" s="1"/>
  <c r="L21" i="19"/>
  <c r="F22" i="19"/>
  <c r="L22" i="19"/>
  <c r="L23" i="19"/>
  <c r="M23" i="19"/>
  <c r="L24" i="19"/>
  <c r="M24" i="19"/>
  <c r="L25" i="19"/>
  <c r="M25" i="19"/>
  <c r="L26" i="19"/>
  <c r="M26" i="19"/>
  <c r="L27" i="19"/>
  <c r="M27" i="19"/>
  <c r="L28" i="19"/>
  <c r="M28" i="19"/>
  <c r="L29" i="19"/>
  <c r="M29" i="19"/>
  <c r="L30" i="19"/>
  <c r="M30" i="19"/>
  <c r="L31" i="19"/>
  <c r="M31" i="19"/>
  <c r="L32" i="19"/>
  <c r="M32" i="19"/>
  <c r="L33" i="19"/>
  <c r="M33" i="19"/>
  <c r="L34" i="19"/>
  <c r="M34" i="19"/>
  <c r="L35" i="19"/>
  <c r="M35" i="19"/>
  <c r="L36" i="19"/>
  <c r="M36" i="19"/>
  <c r="L37" i="19"/>
  <c r="M37" i="19"/>
  <c r="L38" i="19"/>
  <c r="M38" i="19"/>
  <c r="L39" i="19"/>
  <c r="L40" i="19"/>
  <c r="M40" i="19" s="1"/>
  <c r="L41" i="19"/>
  <c r="M41" i="19" s="1"/>
  <c r="L42" i="19"/>
  <c r="M42" i="19" s="1"/>
  <c r="L43" i="19"/>
  <c r="M43" i="19" s="1"/>
  <c r="L44" i="19"/>
  <c r="M44" i="19" s="1"/>
  <c r="E45" i="19"/>
  <c r="L45" i="19"/>
  <c r="L46" i="19"/>
  <c r="M46" i="19" s="1"/>
  <c r="L47" i="19"/>
  <c r="M47" i="19" s="1"/>
  <c r="L48" i="19"/>
  <c r="M48" i="19" s="1"/>
  <c r="L49" i="19"/>
  <c r="M49" i="19" s="1"/>
  <c r="E50" i="19"/>
  <c r="L50" i="19"/>
  <c r="L51" i="19"/>
  <c r="M51" i="19" s="1"/>
  <c r="L52" i="19"/>
  <c r="F59" i="19"/>
  <c r="L53" i="19"/>
  <c r="L54" i="19"/>
  <c r="M54" i="19"/>
  <c r="L55" i="19"/>
  <c r="M55" i="19"/>
  <c r="L56" i="19"/>
  <c r="M56" i="19"/>
  <c r="L57" i="19"/>
  <c r="M57" i="19"/>
  <c r="L58" i="19"/>
  <c r="M58" i="19"/>
  <c r="G59" i="19"/>
  <c r="G60" i="19"/>
  <c r="H59" i="19"/>
  <c r="H60" i="19"/>
  <c r="I59" i="19"/>
  <c r="I60" i="19"/>
  <c r="L64" i="19"/>
  <c r="M64" i="19" s="1"/>
  <c r="L65" i="19"/>
  <c r="M65" i="19" s="1"/>
  <c r="L66" i="19"/>
  <c r="M66" i="19" s="1"/>
  <c r="L67" i="19"/>
  <c r="M67" i="19" s="1"/>
  <c r="E68" i="19"/>
  <c r="F68" i="19"/>
  <c r="G68" i="19"/>
  <c r="H68" i="19"/>
  <c r="I68" i="19"/>
  <c r="L68" i="19"/>
  <c r="L69" i="19"/>
  <c r="M69" i="19" s="1"/>
  <c r="L70" i="19"/>
  <c r="M70" i="19" s="1"/>
  <c r="L71" i="19"/>
  <c r="M71" i="19" s="1"/>
  <c r="L72" i="19"/>
  <c r="M72" i="19" s="1"/>
  <c r="E80" i="19"/>
  <c r="F80" i="19"/>
  <c r="G80" i="19"/>
  <c r="H80" i="19"/>
  <c r="I80" i="19"/>
  <c r="L81" i="19"/>
  <c r="M81" i="19" s="1"/>
  <c r="L82" i="19"/>
  <c r="M82" i="19" s="1"/>
  <c r="L83" i="19"/>
  <c r="M83" i="19" s="1"/>
  <c r="L84" i="19"/>
  <c r="M84" i="19" s="1"/>
  <c r="E85" i="19"/>
  <c r="F85" i="19"/>
  <c r="G85" i="19"/>
  <c r="H85" i="19"/>
  <c r="I85" i="19"/>
  <c r="L85" i="19"/>
  <c r="M88" i="19"/>
  <c r="L89" i="19"/>
  <c r="M89" i="19" s="1"/>
  <c r="L90" i="19"/>
  <c r="M90" i="19" s="1"/>
  <c r="L91" i="19"/>
  <c r="M91" i="19" s="1"/>
  <c r="L92" i="19"/>
  <c r="M92" i="19" s="1"/>
  <c r="L93" i="19"/>
  <c r="M93" i="19" s="1"/>
  <c r="E95" i="19"/>
  <c r="E98" i="19" s="1"/>
  <c r="L95" i="19"/>
  <c r="F96" i="19"/>
  <c r="F98" i="19" s="1"/>
  <c r="L96" i="19"/>
  <c r="L97" i="19"/>
  <c r="M97" i="19" s="1"/>
  <c r="G98" i="19"/>
  <c r="H98" i="19"/>
  <c r="I98" i="19"/>
  <c r="E100" i="19"/>
  <c r="E105" i="19" s="1"/>
  <c r="L100" i="19"/>
  <c r="F101" i="19"/>
  <c r="F105" i="19" s="1"/>
  <c r="L101" i="19"/>
  <c r="L102" i="19"/>
  <c r="M102" i="19" s="1"/>
  <c r="L103" i="19"/>
  <c r="M103" i="19" s="1"/>
  <c r="L104" i="19"/>
  <c r="M104" i="19" s="1"/>
  <c r="G105" i="19"/>
  <c r="G106" i="19" s="1"/>
  <c r="H105" i="19"/>
  <c r="I105" i="19"/>
  <c r="L110" i="19"/>
  <c r="L111" i="19"/>
  <c r="M111" i="19" s="1"/>
  <c r="E112" i="19"/>
  <c r="F112" i="19"/>
  <c r="G112" i="19"/>
  <c r="H112" i="19"/>
  <c r="I112" i="19"/>
  <c r="L112" i="19"/>
  <c r="M113" i="19"/>
  <c r="M114" i="19"/>
  <c r="L115" i="19"/>
  <c r="M115" i="19" s="1"/>
  <c r="L116" i="19"/>
  <c r="M116" i="19" s="1"/>
  <c r="L117" i="19"/>
  <c r="M117" i="19" s="1"/>
  <c r="L118" i="19"/>
  <c r="M118" i="19" s="1"/>
  <c r="L119" i="19"/>
  <c r="M119" i="19" s="1"/>
  <c r="L120" i="19"/>
  <c r="M120" i="19" s="1"/>
  <c r="L121" i="19"/>
  <c r="M121" i="19" s="1"/>
  <c r="L122" i="19"/>
  <c r="M122" i="19" s="1"/>
  <c r="L123" i="19"/>
  <c r="M123" i="19" s="1"/>
  <c r="L124" i="19"/>
  <c r="M124" i="19" s="1"/>
  <c r="L125" i="19"/>
  <c r="M125" i="19" s="1"/>
  <c r="L126" i="19"/>
  <c r="M126" i="19" s="1"/>
  <c r="L127" i="19"/>
  <c r="M127" i="19" s="1"/>
  <c r="L128" i="19"/>
  <c r="M128" i="19" s="1"/>
  <c r="L129" i="19"/>
  <c r="M129" i="19" s="1"/>
  <c r="L130" i="19"/>
  <c r="M130" i="19" s="1"/>
  <c r="L131" i="19"/>
  <c r="M131" i="19" s="1"/>
  <c r="L132" i="19"/>
  <c r="M132" i="19" s="1"/>
  <c r="E133" i="19"/>
  <c r="F133" i="19"/>
  <c r="G133" i="19"/>
  <c r="H133" i="19"/>
  <c r="I133" i="19"/>
  <c r="L133" i="19"/>
  <c r="M134" i="19"/>
  <c r="M135" i="19"/>
  <c r="L136" i="19"/>
  <c r="M136" i="19" s="1"/>
  <c r="L137" i="19"/>
  <c r="M137" i="19" s="1"/>
  <c r="L138" i="19"/>
  <c r="M138" i="19" s="1"/>
  <c r="E139" i="19"/>
  <c r="F139" i="19"/>
  <c r="G139" i="19"/>
  <c r="H139" i="19"/>
  <c r="I139" i="19"/>
  <c r="L142" i="19"/>
  <c r="M142" i="19" s="1"/>
  <c r="L143" i="19"/>
  <c r="M143" i="19" s="1"/>
  <c r="L144" i="19"/>
  <c r="M144" i="19" s="1"/>
  <c r="L145" i="19"/>
  <c r="M145" i="19" s="1"/>
  <c r="L146" i="19"/>
  <c r="M146" i="19" s="1"/>
  <c r="L147" i="19"/>
  <c r="M147" i="19" s="1"/>
  <c r="L148" i="19"/>
  <c r="M148" i="19" s="1"/>
  <c r="E149" i="19"/>
  <c r="D170" i="5" s="1"/>
  <c r="F149" i="19"/>
  <c r="E170" i="5" s="1"/>
  <c r="G149" i="19"/>
  <c r="F170" i="5" s="1"/>
  <c r="H149" i="19"/>
  <c r="G170" i="5" s="1"/>
  <c r="I149" i="19"/>
  <c r="H170" i="5" s="1"/>
  <c r="I170" i="5"/>
  <c r="N170" i="5"/>
  <c r="L149" i="19"/>
  <c r="M150" i="19"/>
  <c r="M151" i="19"/>
  <c r="L152" i="19"/>
  <c r="M152" i="19"/>
  <c r="E153" i="19"/>
  <c r="F153" i="19"/>
  <c r="G153" i="19"/>
  <c r="H153" i="19"/>
  <c r="I153" i="19"/>
  <c r="M154" i="19"/>
  <c r="M155" i="19"/>
  <c r="E158" i="19"/>
  <c r="L156" i="19"/>
  <c r="F157" i="19"/>
  <c r="F158" i="19" s="1"/>
  <c r="L157" i="19"/>
  <c r="G158" i="19"/>
  <c r="H158" i="19"/>
  <c r="I158" i="19"/>
  <c r="L158" i="19"/>
  <c r="L159" i="19"/>
  <c r="M159" i="19" s="1"/>
  <c r="L160" i="19"/>
  <c r="M160" i="19" s="1"/>
  <c r="L161" i="19"/>
  <c r="M161" i="19" s="1"/>
  <c r="L162" i="19"/>
  <c r="M162" i="19"/>
  <c r="L163" i="19"/>
  <c r="M163" i="19"/>
  <c r="L164" i="19"/>
  <c r="M164" i="19"/>
  <c r="L165" i="19"/>
  <c r="M165" i="19"/>
  <c r="L166" i="19"/>
  <c r="M166" i="19"/>
  <c r="L167" i="19"/>
  <c r="M167" i="19"/>
  <c r="E168" i="19"/>
  <c r="F168" i="19"/>
  <c r="G168" i="19"/>
  <c r="H168" i="19"/>
  <c r="I168" i="19"/>
  <c r="D171" i="5"/>
  <c r="E171" i="5"/>
  <c r="F171" i="5"/>
  <c r="G171" i="5"/>
  <c r="H171" i="5"/>
  <c r="I171" i="5"/>
  <c r="N171" i="5"/>
  <c r="P171" i="5" s="1"/>
  <c r="D172" i="5"/>
  <c r="F172" i="5"/>
  <c r="H172" i="5"/>
  <c r="N172" i="5"/>
  <c r="D173" i="5"/>
  <c r="M173" i="5" s="1"/>
  <c r="E173" i="5"/>
  <c r="F173" i="5"/>
  <c r="G173" i="5"/>
  <c r="H173" i="5"/>
  <c r="I173" i="5"/>
  <c r="N173" i="5"/>
  <c r="P173" i="5" s="1"/>
  <c r="Q173" i="5" s="1"/>
  <c r="K21" i="23"/>
  <c r="K22" i="23"/>
  <c r="K23" i="23"/>
  <c r="K24" i="23"/>
  <c r="K25" i="23"/>
  <c r="K26" i="23"/>
  <c r="K27" i="23"/>
  <c r="K28" i="23"/>
  <c r="K29" i="23"/>
  <c r="L29" i="23" s="1"/>
  <c r="K30" i="23"/>
  <c r="K31" i="23"/>
  <c r="K32" i="23"/>
  <c r="L32" i="23" s="1"/>
  <c r="K33" i="23"/>
  <c r="K34" i="23"/>
  <c r="L34" i="23"/>
  <c r="K35" i="23"/>
  <c r="L35" i="23"/>
  <c r="K36" i="23"/>
  <c r="K37" i="23"/>
  <c r="L37" i="23" s="1"/>
  <c r="K38" i="23"/>
  <c r="L38" i="23" s="1"/>
  <c r="K39" i="23"/>
  <c r="K40" i="23"/>
  <c r="K41" i="23"/>
  <c r="K42" i="23"/>
  <c r="K43" i="23"/>
  <c r="K44" i="23"/>
  <c r="K45" i="23"/>
  <c r="K46" i="23"/>
  <c r="K47" i="23"/>
  <c r="K48" i="23"/>
  <c r="F49" i="23"/>
  <c r="G49" i="23"/>
  <c r="H49" i="23"/>
  <c r="K50" i="23"/>
  <c r="L50" i="23"/>
  <c r="K51" i="23"/>
  <c r="L51" i="23"/>
  <c r="K52" i="23"/>
  <c r="L52" i="23"/>
  <c r="K53" i="23"/>
  <c r="L53" i="23"/>
  <c r="K54" i="23"/>
  <c r="L54" i="23"/>
  <c r="E55" i="23"/>
  <c r="I55" i="23"/>
  <c r="J55" i="23"/>
  <c r="K56" i="23"/>
  <c r="L56" i="23" s="1"/>
  <c r="K57" i="23"/>
  <c r="L57" i="23" s="1"/>
  <c r="K58" i="23"/>
  <c r="L58" i="23" s="1"/>
  <c r="K59" i="23"/>
  <c r="L59" i="23" s="1"/>
  <c r="E60" i="23"/>
  <c r="I60" i="23"/>
  <c r="J60" i="23"/>
  <c r="K61" i="23"/>
  <c r="L61" i="23"/>
  <c r="E62" i="23"/>
  <c r="K62" i="23"/>
  <c r="E63" i="23"/>
  <c r="K63" i="23"/>
  <c r="K64" i="23"/>
  <c r="L64" i="23"/>
  <c r="K65" i="23"/>
  <c r="K66" i="23"/>
  <c r="K67" i="23"/>
  <c r="L67" i="23"/>
  <c r="K68" i="23"/>
  <c r="L68" i="23"/>
  <c r="F69" i="23"/>
  <c r="G69" i="23"/>
  <c r="H69" i="23"/>
  <c r="H70" i="23"/>
  <c r="K74" i="23"/>
  <c r="L74" i="23"/>
  <c r="K75" i="23"/>
  <c r="L75" i="23"/>
  <c r="K76" i="23"/>
  <c r="L76" i="23"/>
  <c r="K77" i="23"/>
  <c r="L77" i="23"/>
  <c r="E78" i="23"/>
  <c r="F78" i="23"/>
  <c r="G78" i="23"/>
  <c r="H78" i="23"/>
  <c r="I78" i="23"/>
  <c r="J78" i="23"/>
  <c r="K79" i="23"/>
  <c r="L79" i="23"/>
  <c r="K80" i="23"/>
  <c r="L80" i="23"/>
  <c r="K81" i="23"/>
  <c r="L81" i="23"/>
  <c r="K82" i="23"/>
  <c r="L82" i="23"/>
  <c r="K83" i="23"/>
  <c r="L83" i="23"/>
  <c r="E84" i="23"/>
  <c r="F84" i="23"/>
  <c r="G84" i="23"/>
  <c r="H84" i="23"/>
  <c r="I84" i="23"/>
  <c r="J84" i="23"/>
  <c r="K85" i="23"/>
  <c r="L85" i="23"/>
  <c r="E86" i="23"/>
  <c r="E91" i="23"/>
  <c r="K86" i="23"/>
  <c r="K87" i="23"/>
  <c r="K88" i="23"/>
  <c r="K89" i="23"/>
  <c r="K90" i="23"/>
  <c r="L90" i="23"/>
  <c r="F91" i="23"/>
  <c r="G91" i="23"/>
  <c r="H91" i="23"/>
  <c r="L94" i="23"/>
  <c r="K95" i="23"/>
  <c r="L95" i="23"/>
  <c r="K96" i="23"/>
  <c r="L96" i="23"/>
  <c r="K97" i="23"/>
  <c r="L97" i="23"/>
  <c r="K98" i="23"/>
  <c r="L98" i="23"/>
  <c r="K99" i="23"/>
  <c r="L99" i="23"/>
  <c r="E101" i="23"/>
  <c r="K101" i="23"/>
  <c r="E102" i="23"/>
  <c r="K102" i="23"/>
  <c r="E103" i="23"/>
  <c r="K103" i="23"/>
  <c r="L103" i="23" s="1"/>
  <c r="K104" i="23"/>
  <c r="K105" i="23"/>
  <c r="L105" i="23" s="1"/>
  <c r="K106" i="23"/>
  <c r="K107" i="23"/>
  <c r="L107" i="23" s="1"/>
  <c r="K108" i="23"/>
  <c r="L108" i="23" s="1"/>
  <c r="K109" i="23"/>
  <c r="L109" i="23" s="1"/>
  <c r="F110" i="23"/>
  <c r="G110" i="23"/>
  <c r="H110" i="23"/>
  <c r="L111" i="23"/>
  <c r="K112" i="23"/>
  <c r="K113" i="23"/>
  <c r="L113" i="23" s="1"/>
  <c r="K114" i="23"/>
  <c r="L114" i="23" s="1"/>
  <c r="K115" i="23"/>
  <c r="L115" i="23" s="1"/>
  <c r="K116" i="23"/>
  <c r="L116" i="23" s="1"/>
  <c r="E117" i="23"/>
  <c r="F117" i="23"/>
  <c r="G117" i="23"/>
  <c r="H117" i="23"/>
  <c r="H118" i="23" s="1"/>
  <c r="G118" i="23"/>
  <c r="K122" i="23"/>
  <c r="K123" i="23"/>
  <c r="K124" i="23"/>
  <c r="L124" i="23" s="1"/>
  <c r="K125" i="23"/>
  <c r="L125" i="23" s="1"/>
  <c r="K126" i="23"/>
  <c r="L126" i="23" s="1"/>
  <c r="K127" i="23"/>
  <c r="L127" i="23" s="1"/>
  <c r="E128" i="23"/>
  <c r="F128" i="23"/>
  <c r="G128" i="23"/>
  <c r="J128" i="23"/>
  <c r="L129" i="23"/>
  <c r="L130" i="23"/>
  <c r="E131" i="23"/>
  <c r="K131" i="23"/>
  <c r="K132" i="23"/>
  <c r="K133" i="23"/>
  <c r="K134" i="23"/>
  <c r="L134" i="23" s="1"/>
  <c r="K135" i="23"/>
  <c r="L135" i="23" s="1"/>
  <c r="K136" i="23"/>
  <c r="L136" i="23" s="1"/>
  <c r="K137" i="23"/>
  <c r="L137" i="23" s="1"/>
  <c r="K138" i="23"/>
  <c r="L138" i="23" s="1"/>
  <c r="K139" i="23"/>
  <c r="L139" i="23" s="1"/>
  <c r="K140" i="23"/>
  <c r="L140" i="23" s="1"/>
  <c r="K141" i="23"/>
  <c r="L141" i="23" s="1"/>
  <c r="K142" i="23"/>
  <c r="L142" i="23" s="1"/>
  <c r="K143" i="23"/>
  <c r="L143" i="23" s="1"/>
  <c r="K144" i="23"/>
  <c r="L144" i="23" s="1"/>
  <c r="K145" i="23"/>
  <c r="L145" i="23" s="1"/>
  <c r="K146" i="23"/>
  <c r="L146" i="23" s="1"/>
  <c r="K147" i="23"/>
  <c r="L147" i="23" s="1"/>
  <c r="K148" i="23"/>
  <c r="L148" i="23" s="1"/>
  <c r="E149" i="23"/>
  <c r="F149" i="23"/>
  <c r="G149" i="23"/>
  <c r="H149" i="23"/>
  <c r="L150" i="23"/>
  <c r="L151" i="23"/>
  <c r="E152" i="23"/>
  <c r="E155" i="23" s="1"/>
  <c r="K152" i="23"/>
  <c r="K153" i="23"/>
  <c r="K154" i="23"/>
  <c r="F155" i="23"/>
  <c r="G155" i="23"/>
  <c r="H155" i="23"/>
  <c r="K158" i="23"/>
  <c r="L158" i="23" s="1"/>
  <c r="K159" i="23"/>
  <c r="L159" i="23" s="1"/>
  <c r="K160" i="23"/>
  <c r="L160" i="23" s="1"/>
  <c r="K161" i="23"/>
  <c r="L161" i="23" s="1"/>
  <c r="K162" i="23"/>
  <c r="L162" i="23" s="1"/>
  <c r="K163" i="23"/>
  <c r="L163" i="23" s="1"/>
  <c r="K164" i="23"/>
  <c r="L164" i="23" s="1"/>
  <c r="E165" i="23"/>
  <c r="D174" i="5" s="1"/>
  <c r="M174" i="5" s="1"/>
  <c r="E174" i="5"/>
  <c r="F174" i="5"/>
  <c r="F165" i="23"/>
  <c r="G174" i="5" s="1"/>
  <c r="G165" i="23"/>
  <c r="H174" i="5" s="1"/>
  <c r="H165" i="23"/>
  <c r="I174" i="5" s="1"/>
  <c r="I165" i="23"/>
  <c r="N174" i="5" s="1"/>
  <c r="J165" i="23"/>
  <c r="L166" i="23"/>
  <c r="L167" i="23"/>
  <c r="K168" i="23"/>
  <c r="L168" i="23" s="1"/>
  <c r="K169" i="23"/>
  <c r="L169" i="23" s="1"/>
  <c r="K170" i="23"/>
  <c r="L170" i="23" s="1"/>
  <c r="K171" i="23"/>
  <c r="L171" i="23" s="1"/>
  <c r="K172" i="23"/>
  <c r="L172" i="23" s="1"/>
  <c r="E173" i="23"/>
  <c r="F173" i="23"/>
  <c r="G173" i="23"/>
  <c r="H173" i="23"/>
  <c r="L174" i="23"/>
  <c r="L175" i="23"/>
  <c r="E176" i="23"/>
  <c r="E180" i="23" s="1"/>
  <c r="K176" i="23"/>
  <c r="K177" i="23"/>
  <c r="K178" i="23"/>
  <c r="L178" i="23" s="1"/>
  <c r="K179" i="23"/>
  <c r="L179" i="23" s="1"/>
  <c r="F180" i="23"/>
  <c r="G180" i="23"/>
  <c r="H180" i="23"/>
  <c r="K181" i="23"/>
  <c r="L181" i="23" s="1"/>
  <c r="K182" i="23"/>
  <c r="L182" i="23" s="1"/>
  <c r="K183" i="23"/>
  <c r="L183" i="23" s="1"/>
  <c r="K184" i="23"/>
  <c r="L184" i="23" s="1"/>
  <c r="K185" i="23"/>
  <c r="L185" i="23" s="1"/>
  <c r="K186" i="23"/>
  <c r="L186" i="23" s="1"/>
  <c r="K187" i="23"/>
  <c r="L187" i="23" s="1"/>
  <c r="K188" i="23"/>
  <c r="L188" i="23" s="1"/>
  <c r="K189" i="23"/>
  <c r="K190" i="23"/>
  <c r="L190" i="23" s="1"/>
  <c r="E191" i="23"/>
  <c r="F191" i="23"/>
  <c r="G191" i="23"/>
  <c r="H191" i="23"/>
  <c r="D175" i="5"/>
  <c r="E175" i="5"/>
  <c r="F175" i="5"/>
  <c r="G175" i="5"/>
  <c r="H175" i="5"/>
  <c r="I175" i="5"/>
  <c r="N175" i="5"/>
  <c r="P175" i="5" s="1"/>
  <c r="E22" i="25"/>
  <c r="H22" i="25"/>
  <c r="E23" i="25"/>
  <c r="H23" i="25"/>
  <c r="I23" i="25"/>
  <c r="H24" i="25"/>
  <c r="I24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1" i="25"/>
  <c r="I31" i="25"/>
  <c r="H32" i="25"/>
  <c r="I32" i="25"/>
  <c r="H33" i="25"/>
  <c r="I33" i="25"/>
  <c r="H34" i="25"/>
  <c r="I34" i="25"/>
  <c r="H35" i="25"/>
  <c r="I35" i="25"/>
  <c r="H36" i="25"/>
  <c r="I36" i="25"/>
  <c r="H37" i="25"/>
  <c r="I37" i="25"/>
  <c r="H38" i="25"/>
  <c r="I38" i="25"/>
  <c r="H39" i="25"/>
  <c r="I39" i="25"/>
  <c r="H40" i="25"/>
  <c r="I40" i="25"/>
  <c r="H41" i="25"/>
  <c r="I41" i="25"/>
  <c r="H42" i="25"/>
  <c r="I42" i="25"/>
  <c r="F43" i="25"/>
  <c r="G43" i="25"/>
  <c r="H44" i="25"/>
  <c r="I44" i="25"/>
  <c r="H45" i="25"/>
  <c r="I45" i="25"/>
  <c r="H46" i="25"/>
  <c r="I46" i="25"/>
  <c r="H47" i="25"/>
  <c r="I47" i="25"/>
  <c r="H48" i="25"/>
  <c r="I48" i="25"/>
  <c r="E49" i="25"/>
  <c r="F49" i="25"/>
  <c r="G49" i="25"/>
  <c r="H50" i="25"/>
  <c r="I50" i="25" s="1"/>
  <c r="H51" i="25"/>
  <c r="I51" i="25" s="1"/>
  <c r="H52" i="25"/>
  <c r="I52" i="25" s="1"/>
  <c r="H53" i="25"/>
  <c r="I53" i="25" s="1"/>
  <c r="E54" i="25"/>
  <c r="F54" i="25"/>
  <c r="G54" i="25"/>
  <c r="H55" i="25"/>
  <c r="I55" i="25"/>
  <c r="E56" i="25"/>
  <c r="E63" i="25"/>
  <c r="H56" i="25"/>
  <c r="H57" i="25"/>
  <c r="I57" i="25" s="1"/>
  <c r="H58" i="25"/>
  <c r="I58" i="25" s="1"/>
  <c r="H59" i="25"/>
  <c r="I59" i="25" s="1"/>
  <c r="H60" i="25"/>
  <c r="I60" i="25" s="1"/>
  <c r="H61" i="25"/>
  <c r="I61" i="25" s="1"/>
  <c r="H62" i="25"/>
  <c r="I62" i="25" s="1"/>
  <c r="H63" i="25"/>
  <c r="I63" i="25" s="1"/>
  <c r="H68" i="25"/>
  <c r="I68" i="25" s="1"/>
  <c r="H69" i="25"/>
  <c r="I69" i="25" s="1"/>
  <c r="H70" i="25"/>
  <c r="I70" i="25" s="1"/>
  <c r="H71" i="25"/>
  <c r="I71" i="25" s="1"/>
  <c r="E72" i="25"/>
  <c r="F72" i="25"/>
  <c r="G72" i="25"/>
  <c r="H73" i="25"/>
  <c r="I73" i="25" s="1"/>
  <c r="H74" i="25"/>
  <c r="I74" i="25" s="1"/>
  <c r="H75" i="25"/>
  <c r="I75" i="25" s="1"/>
  <c r="H76" i="25"/>
  <c r="I76" i="25" s="1"/>
  <c r="H77" i="25"/>
  <c r="I77" i="25" s="1"/>
  <c r="E78" i="25"/>
  <c r="H79" i="25"/>
  <c r="I79" i="25" s="1"/>
  <c r="E80" i="25"/>
  <c r="H80" i="25"/>
  <c r="E81" i="25"/>
  <c r="H81" i="25"/>
  <c r="E82" i="25"/>
  <c r="H82" i="25"/>
  <c r="E83" i="25"/>
  <c r="H83" i="25"/>
  <c r="H84" i="25"/>
  <c r="F85" i="25"/>
  <c r="N86" i="5"/>
  <c r="G85" i="25"/>
  <c r="O86" i="5"/>
  <c r="I88" i="25"/>
  <c r="H89" i="25"/>
  <c r="I89" i="25" s="1"/>
  <c r="H90" i="25"/>
  <c r="I90" i="25" s="1"/>
  <c r="H91" i="25"/>
  <c r="I91" i="25" s="1"/>
  <c r="H92" i="25"/>
  <c r="I92" i="25" s="1"/>
  <c r="H93" i="25"/>
  <c r="I93" i="25" s="1"/>
  <c r="E95" i="25"/>
  <c r="H95" i="25"/>
  <c r="I95" i="25" s="1"/>
  <c r="E96" i="25"/>
  <c r="H96" i="25"/>
  <c r="E97" i="25"/>
  <c r="E99" i="25"/>
  <c r="H97" i="25"/>
  <c r="H98" i="25"/>
  <c r="F99" i="25"/>
  <c r="N113" i="5"/>
  <c r="G99" i="25"/>
  <c r="O113" i="5"/>
  <c r="H101" i="25"/>
  <c r="I101" i="25"/>
  <c r="H102" i="25"/>
  <c r="I102" i="25"/>
  <c r="H103" i="25"/>
  <c r="I103" i="25"/>
  <c r="H104" i="25"/>
  <c r="I104" i="25"/>
  <c r="H105" i="25"/>
  <c r="I105" i="25"/>
  <c r="E106" i="25"/>
  <c r="F106" i="25"/>
  <c r="N124" i="5" s="1"/>
  <c r="G106" i="25"/>
  <c r="E111" i="25"/>
  <c r="E117" i="25" s="1"/>
  <c r="E145" i="25" s="1"/>
  <c r="H111" i="25"/>
  <c r="I111" i="25" s="1"/>
  <c r="H112" i="25"/>
  <c r="H113" i="25"/>
  <c r="I113" i="25" s="1"/>
  <c r="H114" i="25"/>
  <c r="I114" i="25" s="1"/>
  <c r="H115" i="25"/>
  <c r="I115" i="25" s="1"/>
  <c r="H116" i="25"/>
  <c r="I116" i="25" s="1"/>
  <c r="F117" i="25"/>
  <c r="G117" i="25"/>
  <c r="H117" i="25" s="1"/>
  <c r="I117" i="25" s="1"/>
  <c r="O138" i="5"/>
  <c r="I118" i="25"/>
  <c r="I119" i="25"/>
  <c r="E120" i="25"/>
  <c r="E138" i="25" s="1"/>
  <c r="H120" i="25"/>
  <c r="H121" i="25"/>
  <c r="H122" i="25"/>
  <c r="I122" i="25" s="1"/>
  <c r="H123" i="25"/>
  <c r="I123" i="25" s="1"/>
  <c r="H124" i="25"/>
  <c r="I124" i="25" s="1"/>
  <c r="H125" i="25"/>
  <c r="I125" i="25" s="1"/>
  <c r="H126" i="25"/>
  <c r="I126" i="25" s="1"/>
  <c r="H127" i="25"/>
  <c r="I127" i="25" s="1"/>
  <c r="H128" i="25"/>
  <c r="I128" i="25" s="1"/>
  <c r="H129" i="25"/>
  <c r="I129" i="25" s="1"/>
  <c r="H130" i="25"/>
  <c r="I130" i="25" s="1"/>
  <c r="H131" i="25"/>
  <c r="I131" i="25" s="1"/>
  <c r="H132" i="25"/>
  <c r="I132" i="25" s="1"/>
  <c r="H133" i="25"/>
  <c r="I133" i="25" s="1"/>
  <c r="H134" i="25"/>
  <c r="I134" i="25" s="1"/>
  <c r="H135" i="25"/>
  <c r="I135" i="25" s="1"/>
  <c r="H136" i="25"/>
  <c r="I136" i="25" s="1"/>
  <c r="H137" i="25"/>
  <c r="I137" i="25" s="1"/>
  <c r="F138" i="25"/>
  <c r="G138" i="25"/>
  <c r="I139" i="25"/>
  <c r="I140" i="25"/>
  <c r="H141" i="25"/>
  <c r="I141" i="25" s="1"/>
  <c r="H142" i="25"/>
  <c r="I142" i="25" s="1"/>
  <c r="H143" i="25"/>
  <c r="I143" i="25" s="1"/>
  <c r="E144" i="25"/>
  <c r="F144" i="25"/>
  <c r="G144" i="25"/>
  <c r="H147" i="25"/>
  <c r="I147" i="25" s="1"/>
  <c r="H148" i="25"/>
  <c r="I148" i="25" s="1"/>
  <c r="H149" i="25"/>
  <c r="I149" i="25" s="1"/>
  <c r="H150" i="25"/>
  <c r="I150" i="25" s="1"/>
  <c r="H151" i="25"/>
  <c r="I151" i="25" s="1"/>
  <c r="H152" i="25"/>
  <c r="I152" i="25" s="1"/>
  <c r="H153" i="25"/>
  <c r="I153" i="25" s="1"/>
  <c r="E154" i="25"/>
  <c r="D176" i="5" s="1"/>
  <c r="E176" i="5"/>
  <c r="F176" i="5"/>
  <c r="G176" i="5"/>
  <c r="H176" i="5"/>
  <c r="I176" i="5"/>
  <c r="F154" i="25"/>
  <c r="G154" i="25"/>
  <c r="I155" i="25"/>
  <c r="I156" i="25"/>
  <c r="H157" i="25"/>
  <c r="I157" i="25"/>
  <c r="H158" i="25"/>
  <c r="I158" i="25"/>
  <c r="H159" i="25"/>
  <c r="I159" i="25"/>
  <c r="H160" i="25"/>
  <c r="I160" i="25"/>
  <c r="H161" i="25"/>
  <c r="I161" i="25"/>
  <c r="E162" i="25"/>
  <c r="F162" i="25"/>
  <c r="N190" i="5" s="1"/>
  <c r="G162" i="25"/>
  <c r="I163" i="25"/>
  <c r="I164" i="25"/>
  <c r="E165" i="25"/>
  <c r="H165" i="25"/>
  <c r="H166" i="25"/>
  <c r="F167" i="25"/>
  <c r="N202" i="5" s="1"/>
  <c r="G167" i="25"/>
  <c r="O202" i="5" s="1"/>
  <c r="H168" i="25"/>
  <c r="I168" i="25" s="1"/>
  <c r="H169" i="25"/>
  <c r="I169" i="25" s="1"/>
  <c r="H170" i="25"/>
  <c r="I170" i="25" s="1"/>
  <c r="H171" i="25"/>
  <c r="I171" i="25" s="1"/>
  <c r="H172" i="25"/>
  <c r="I172" i="25" s="1"/>
  <c r="H173" i="25"/>
  <c r="I173" i="25" s="1"/>
  <c r="I174" i="25"/>
  <c r="F177" i="25"/>
  <c r="H176" i="25"/>
  <c r="I176" i="25" s="1"/>
  <c r="E177" i="25"/>
  <c r="K22" i="26"/>
  <c r="L22" i="26"/>
  <c r="E23" i="26"/>
  <c r="E43" i="26" s="1"/>
  <c r="K23" i="26"/>
  <c r="F24" i="26"/>
  <c r="F43" i="26" s="1"/>
  <c r="K24" i="26"/>
  <c r="G25" i="26"/>
  <c r="G43" i="26" s="1"/>
  <c r="K25" i="26"/>
  <c r="L25" i="26" s="1"/>
  <c r="K26" i="26"/>
  <c r="L26" i="26" s="1"/>
  <c r="K27" i="26"/>
  <c r="L27" i="26" s="1"/>
  <c r="K28" i="26"/>
  <c r="L28" i="26" s="1"/>
  <c r="K29" i="26"/>
  <c r="L29" i="26" s="1"/>
  <c r="K30" i="26"/>
  <c r="L30" i="26" s="1"/>
  <c r="K31" i="26"/>
  <c r="L31" i="26" s="1"/>
  <c r="K32" i="26"/>
  <c r="L32" i="26" s="1"/>
  <c r="K33" i="26"/>
  <c r="L33" i="26" s="1"/>
  <c r="K34" i="26"/>
  <c r="L34" i="26" s="1"/>
  <c r="K35" i="26"/>
  <c r="L35" i="26" s="1"/>
  <c r="K36" i="26"/>
  <c r="L36" i="26" s="1"/>
  <c r="K37" i="26"/>
  <c r="L37" i="26" s="1"/>
  <c r="K38" i="26"/>
  <c r="L38" i="26" s="1"/>
  <c r="K39" i="26"/>
  <c r="L39" i="26" s="1"/>
  <c r="K40" i="26"/>
  <c r="L40" i="26" s="1"/>
  <c r="K41" i="26"/>
  <c r="L41" i="26" s="1"/>
  <c r="K42" i="26"/>
  <c r="L42" i="26" s="1"/>
  <c r="H43" i="26"/>
  <c r="I43" i="26"/>
  <c r="N28" i="5" s="1"/>
  <c r="J43" i="26"/>
  <c r="O28" i="5" s="1"/>
  <c r="K44" i="26"/>
  <c r="L44" i="26"/>
  <c r="K45" i="26"/>
  <c r="L45" i="26"/>
  <c r="K46" i="26"/>
  <c r="L46" i="26"/>
  <c r="K47" i="26"/>
  <c r="L47" i="26"/>
  <c r="K48" i="26"/>
  <c r="L48" i="26"/>
  <c r="E49" i="26"/>
  <c r="I49" i="26"/>
  <c r="J49" i="26"/>
  <c r="K49" i="26"/>
  <c r="L49" i="26" s="1"/>
  <c r="K50" i="26"/>
  <c r="L50" i="26" s="1"/>
  <c r="K51" i="26"/>
  <c r="L51" i="26" s="1"/>
  <c r="K52" i="26"/>
  <c r="L52" i="26" s="1"/>
  <c r="K53" i="26"/>
  <c r="L53" i="26" s="1"/>
  <c r="E54" i="26"/>
  <c r="I54" i="26"/>
  <c r="J54" i="26"/>
  <c r="K55" i="26"/>
  <c r="L55" i="26" s="1"/>
  <c r="K56" i="26"/>
  <c r="F57" i="26"/>
  <c r="F63" i="26" s="1"/>
  <c r="K57" i="26"/>
  <c r="G58" i="26"/>
  <c r="G63" i="26" s="1"/>
  <c r="G64" i="26" s="1"/>
  <c r="K58" i="26"/>
  <c r="K59" i="26"/>
  <c r="L59" i="26" s="1"/>
  <c r="K60" i="26"/>
  <c r="L60" i="26" s="1"/>
  <c r="K61" i="26"/>
  <c r="L61" i="26" s="1"/>
  <c r="K62" i="26"/>
  <c r="L62" i="26" s="1"/>
  <c r="E63" i="26"/>
  <c r="H63" i="26"/>
  <c r="I63" i="26"/>
  <c r="N50" i="5" s="1"/>
  <c r="J63" i="26"/>
  <c r="O50" i="5" s="1"/>
  <c r="K68" i="26"/>
  <c r="L68" i="26" s="1"/>
  <c r="K69" i="26"/>
  <c r="L69" i="26" s="1"/>
  <c r="K70" i="26"/>
  <c r="L70" i="26" s="1"/>
  <c r="K71" i="26"/>
  <c r="L71" i="26" s="1"/>
  <c r="E72" i="26"/>
  <c r="F72" i="26"/>
  <c r="G72" i="26"/>
  <c r="H72" i="26"/>
  <c r="I72" i="26"/>
  <c r="J72" i="26"/>
  <c r="K73" i="26"/>
  <c r="L73" i="26" s="1"/>
  <c r="K74" i="26"/>
  <c r="L74" i="26" s="1"/>
  <c r="K75" i="26"/>
  <c r="L75" i="26" s="1"/>
  <c r="K76" i="26"/>
  <c r="L76" i="26" s="1"/>
  <c r="K77" i="26"/>
  <c r="L77" i="26" s="1"/>
  <c r="E78" i="26"/>
  <c r="F78" i="26"/>
  <c r="G78" i="26"/>
  <c r="H78" i="26"/>
  <c r="H83" i="26"/>
  <c r="H84" i="26" s="1"/>
  <c r="I78" i="26"/>
  <c r="J78" i="26"/>
  <c r="O76" i="5" s="1"/>
  <c r="K79" i="26"/>
  <c r="L79" i="26"/>
  <c r="E80" i="26"/>
  <c r="E83" i="26"/>
  <c r="E84" i="26" s="1"/>
  <c r="K80" i="26"/>
  <c r="F81" i="26"/>
  <c r="K81" i="26"/>
  <c r="F82" i="26"/>
  <c r="K82" i="26"/>
  <c r="G83" i="26"/>
  <c r="I83" i="26"/>
  <c r="N87" i="5" s="1"/>
  <c r="J83" i="26"/>
  <c r="L86" i="26"/>
  <c r="K87" i="26"/>
  <c r="L87" i="26" s="1"/>
  <c r="K88" i="26"/>
  <c r="L88" i="26" s="1"/>
  <c r="K89" i="26"/>
  <c r="L89" i="26" s="1"/>
  <c r="K90" i="26"/>
  <c r="L90" i="26" s="1"/>
  <c r="K91" i="26"/>
  <c r="L91" i="26" s="1"/>
  <c r="E93" i="26"/>
  <c r="K93" i="26"/>
  <c r="E94" i="26"/>
  <c r="K94" i="26"/>
  <c r="F95" i="26"/>
  <c r="F97" i="26" s="1"/>
  <c r="K95" i="26"/>
  <c r="G96" i="26"/>
  <c r="G97" i="26" s="1"/>
  <c r="H97" i="26"/>
  <c r="I97" i="26"/>
  <c r="J97" i="26"/>
  <c r="O114" i="5" s="1"/>
  <c r="E99" i="26"/>
  <c r="K99" i="26"/>
  <c r="L99" i="26"/>
  <c r="F100" i="26"/>
  <c r="K100" i="26"/>
  <c r="L100" i="26" s="1"/>
  <c r="K101" i="26"/>
  <c r="L101" i="26" s="1"/>
  <c r="K102" i="26"/>
  <c r="L102" i="26" s="1"/>
  <c r="K103" i="26"/>
  <c r="L103" i="26" s="1"/>
  <c r="E104" i="26"/>
  <c r="F104" i="26"/>
  <c r="G104" i="26"/>
  <c r="G105" i="26" s="1"/>
  <c r="H104" i="26"/>
  <c r="I104" i="26"/>
  <c r="J104" i="26"/>
  <c r="O125" i="5" s="1"/>
  <c r="K104" i="26"/>
  <c r="L104" i="26" s="1"/>
  <c r="K109" i="26"/>
  <c r="L109" i="26" s="1"/>
  <c r="K110" i="26"/>
  <c r="L110" i="26" s="1"/>
  <c r="K111" i="26"/>
  <c r="L111" i="26" s="1"/>
  <c r="K112" i="26"/>
  <c r="L112" i="26" s="1"/>
  <c r="K113" i="26"/>
  <c r="L113" i="26" s="1"/>
  <c r="K114" i="26"/>
  <c r="L114" i="26" s="1"/>
  <c r="E115" i="26"/>
  <c r="F115" i="26"/>
  <c r="G115" i="26"/>
  <c r="H115" i="26"/>
  <c r="I115" i="26"/>
  <c r="J115" i="26"/>
  <c r="K115" i="26" s="1"/>
  <c r="L115" i="26" s="1"/>
  <c r="L116" i="26"/>
  <c r="L117" i="26"/>
  <c r="F118" i="26"/>
  <c r="F136" i="26" s="1"/>
  <c r="K118" i="26"/>
  <c r="K119" i="26"/>
  <c r="L119" i="26" s="1"/>
  <c r="K120" i="26"/>
  <c r="L120" i="26" s="1"/>
  <c r="K121" i="26"/>
  <c r="L121" i="26" s="1"/>
  <c r="K122" i="26"/>
  <c r="L122" i="26" s="1"/>
  <c r="K123" i="26"/>
  <c r="L123" i="26" s="1"/>
  <c r="K124" i="26"/>
  <c r="L124" i="26" s="1"/>
  <c r="K125" i="26"/>
  <c r="L125" i="26" s="1"/>
  <c r="K126" i="26"/>
  <c r="L126" i="26" s="1"/>
  <c r="K127" i="26"/>
  <c r="L127" i="26" s="1"/>
  <c r="K128" i="26"/>
  <c r="L128" i="26" s="1"/>
  <c r="K129" i="26"/>
  <c r="L129" i="26" s="1"/>
  <c r="K130" i="26"/>
  <c r="L130" i="26" s="1"/>
  <c r="K131" i="26"/>
  <c r="L131" i="26" s="1"/>
  <c r="K132" i="26"/>
  <c r="L132" i="26" s="1"/>
  <c r="K133" i="26"/>
  <c r="L133" i="26" s="1"/>
  <c r="K134" i="26"/>
  <c r="L134" i="26" s="1"/>
  <c r="K135" i="26"/>
  <c r="L135" i="26" s="1"/>
  <c r="E136" i="26"/>
  <c r="G136" i="26"/>
  <c r="H136" i="26"/>
  <c r="I136" i="26"/>
  <c r="N151" i="5" s="1"/>
  <c r="J136" i="26"/>
  <c r="L137" i="26"/>
  <c r="L138" i="26"/>
  <c r="K139" i="26"/>
  <c r="L139" i="26" s="1"/>
  <c r="K140" i="26"/>
  <c r="L140" i="26" s="1"/>
  <c r="K141" i="26"/>
  <c r="L141" i="26"/>
  <c r="E142" i="26"/>
  <c r="F142" i="26"/>
  <c r="G142" i="26"/>
  <c r="G143" i="26"/>
  <c r="H142" i="26"/>
  <c r="H143" i="26"/>
  <c r="I142" i="26"/>
  <c r="J142" i="26"/>
  <c r="J143" i="26" s="1"/>
  <c r="K145" i="26"/>
  <c r="L145" i="26" s="1"/>
  <c r="K146" i="26"/>
  <c r="L146" i="26" s="1"/>
  <c r="K147" i="26"/>
  <c r="L147" i="26" s="1"/>
  <c r="K148" i="26"/>
  <c r="L148" i="26" s="1"/>
  <c r="K149" i="26"/>
  <c r="L149" i="26" s="1"/>
  <c r="K150" i="26"/>
  <c r="L150" i="26" s="1"/>
  <c r="K151" i="26"/>
  <c r="L151" i="26" s="1"/>
  <c r="E152" i="26"/>
  <c r="D177" i="5" s="1"/>
  <c r="F152" i="26"/>
  <c r="E177" i="5" s="1"/>
  <c r="G152" i="26"/>
  <c r="F177" i="5" s="1"/>
  <c r="H152" i="26"/>
  <c r="G177" i="5" s="1"/>
  <c r="H177" i="5"/>
  <c r="I177" i="5"/>
  <c r="I152" i="26"/>
  <c r="N177" i="5" s="1"/>
  <c r="J152" i="26"/>
  <c r="O177" i="5" s="1"/>
  <c r="L153" i="26"/>
  <c r="L154" i="26"/>
  <c r="E155" i="26"/>
  <c r="E160" i="26" s="1"/>
  <c r="K155" i="26"/>
  <c r="F156" i="26"/>
  <c r="F160" i="26" s="1"/>
  <c r="K156" i="26"/>
  <c r="K157" i="26"/>
  <c r="L157" i="26" s="1"/>
  <c r="K158" i="26"/>
  <c r="L158" i="26" s="1"/>
  <c r="K159" i="26"/>
  <c r="L159" i="26" s="1"/>
  <c r="G160" i="26"/>
  <c r="G177" i="26"/>
  <c r="G165" i="26"/>
  <c r="G166" i="26" s="1"/>
  <c r="H160" i="26"/>
  <c r="I160" i="26"/>
  <c r="J160" i="26"/>
  <c r="O191" i="5" s="1"/>
  <c r="L161" i="26"/>
  <c r="L162" i="26"/>
  <c r="E163" i="26"/>
  <c r="E166" i="26" s="1"/>
  <c r="E178" i="26" s="1"/>
  <c r="F164" i="26"/>
  <c r="F166" i="26" s="1"/>
  <c r="H166" i="26"/>
  <c r="I166" i="26"/>
  <c r="N203" i="5" s="1"/>
  <c r="J166" i="26"/>
  <c r="K166" i="26" s="1"/>
  <c r="L166" i="26" s="1"/>
  <c r="K163" i="26"/>
  <c r="K164" i="26"/>
  <c r="O203" i="5"/>
  <c r="K167" i="26"/>
  <c r="L167" i="26" s="1"/>
  <c r="K168" i="26"/>
  <c r="L168" i="26" s="1"/>
  <c r="K169" i="26"/>
  <c r="L169" i="26" s="1"/>
  <c r="K170" i="26"/>
  <c r="L170" i="26" s="1"/>
  <c r="K171" i="26"/>
  <c r="L171" i="26" s="1"/>
  <c r="K172" i="26"/>
  <c r="L172" i="26" s="1"/>
  <c r="I173" i="26"/>
  <c r="J173" i="26"/>
  <c r="I174" i="26"/>
  <c r="J174" i="26"/>
  <c r="I175" i="26"/>
  <c r="J175" i="26"/>
  <c r="K175" i="26" s="1"/>
  <c r="L175" i="26" s="1"/>
  <c r="E177" i="26"/>
  <c r="F177" i="26"/>
  <c r="H177" i="26"/>
  <c r="D178" i="5"/>
  <c r="E178" i="5"/>
  <c r="F178" i="5"/>
  <c r="H178" i="5"/>
  <c r="I178" i="5"/>
  <c r="N178" i="5"/>
  <c r="F118" i="23"/>
  <c r="H92" i="23"/>
  <c r="L153" i="19"/>
  <c r="O175" i="5"/>
  <c r="J192" i="23"/>
  <c r="I177" i="26"/>
  <c r="N219" i="5"/>
  <c r="L118" i="26"/>
  <c r="J105" i="26"/>
  <c r="H105" i="26"/>
  <c r="K63" i="26"/>
  <c r="L24" i="26"/>
  <c r="I112" i="25"/>
  <c r="H106" i="25"/>
  <c r="I106" i="25" s="1"/>
  <c r="H99" i="25"/>
  <c r="I82" i="25"/>
  <c r="E85" i="25"/>
  <c r="I56" i="25"/>
  <c r="E43" i="25"/>
  <c r="K78" i="23"/>
  <c r="L78" i="23" s="1"/>
  <c r="O170" i="5"/>
  <c r="L105" i="19"/>
  <c r="O169" i="5"/>
  <c r="O180" i="5" s="1"/>
  <c r="L153" i="23"/>
  <c r="L122" i="23"/>
  <c r="E110" i="23"/>
  <c r="L87" i="23"/>
  <c r="L41" i="23"/>
  <c r="L33" i="23"/>
  <c r="L25" i="23"/>
  <c r="E86" i="25"/>
  <c r="N139" i="5"/>
  <c r="O87" i="5"/>
  <c r="K83" i="26"/>
  <c r="N76" i="5"/>
  <c r="I84" i="26"/>
  <c r="G84" i="26"/>
  <c r="O150" i="5"/>
  <c r="N138" i="5"/>
  <c r="P138" i="5" s="1"/>
  <c r="K138" i="5" s="1"/>
  <c r="M138" i="5" s="1"/>
  <c r="Q138" i="5" s="1"/>
  <c r="F145" i="25"/>
  <c r="H78" i="25"/>
  <c r="I78" i="25" s="1"/>
  <c r="G86" i="25"/>
  <c r="H54" i="25"/>
  <c r="I54" i="25" s="1"/>
  <c r="O27" i="5"/>
  <c r="K180" i="23"/>
  <c r="L180" i="23" s="1"/>
  <c r="G192" i="23"/>
  <c r="G194" i="23" s="1"/>
  <c r="O174" i="5"/>
  <c r="K165" i="23"/>
  <c r="L165" i="23" s="1"/>
  <c r="K128" i="23"/>
  <c r="L128" i="23" s="1"/>
  <c r="I172" i="5"/>
  <c r="G172" i="5"/>
  <c r="G180" i="5"/>
  <c r="E172" i="5"/>
  <c r="L80" i="19"/>
  <c r="L59" i="19"/>
  <c r="L60" i="19" s="1"/>
  <c r="H175" i="25"/>
  <c r="I175" i="25" s="1"/>
  <c r="M175" i="5"/>
  <c r="O172" i="5"/>
  <c r="P172" i="5"/>
  <c r="J64" i="26"/>
  <c r="H64" i="26"/>
  <c r="H167" i="25"/>
  <c r="I156" i="23"/>
  <c r="G156" i="23"/>
  <c r="K117" i="23"/>
  <c r="L117" i="23" s="1"/>
  <c r="J70" i="23"/>
  <c r="K70" i="23" s="1"/>
  <c r="F70" i="23"/>
  <c r="O173" i="5"/>
  <c r="O171" i="5"/>
  <c r="J84" i="26"/>
  <c r="I64" i="26"/>
  <c r="K54" i="26"/>
  <c r="L54" i="26" s="1"/>
  <c r="G177" i="25"/>
  <c r="G178" i="25" s="1"/>
  <c r="H162" i="25"/>
  <c r="I162" i="25" s="1"/>
  <c r="H144" i="25"/>
  <c r="I144" i="25" s="1"/>
  <c r="H72" i="25"/>
  <c r="I72" i="25" s="1"/>
  <c r="G64" i="25"/>
  <c r="H49" i="25"/>
  <c r="I49" i="25" s="1"/>
  <c r="H192" i="23"/>
  <c r="K191" i="23"/>
  <c r="L191" i="23" s="1"/>
  <c r="K110" i="23"/>
  <c r="I92" i="23"/>
  <c r="G92" i="23"/>
  <c r="G70" i="23"/>
  <c r="K60" i="23"/>
  <c r="L60" i="23" s="1"/>
  <c r="O190" i="5"/>
  <c r="O176" i="5"/>
  <c r="N180" i="5"/>
  <c r="P137" i="5"/>
  <c r="J137" i="5" s="1"/>
  <c r="M137" i="5" s="1"/>
  <c r="Q137" i="5" s="1"/>
  <c r="K84" i="26"/>
  <c r="L133" i="23"/>
  <c r="L132" i="23"/>
  <c r="L131" i="23"/>
  <c r="I70" i="23"/>
  <c r="L22" i="23"/>
  <c r="N191" i="5"/>
  <c r="K160" i="26"/>
  <c r="N27" i="5"/>
  <c r="H43" i="25"/>
  <c r="H177" i="25"/>
  <c r="I177" i="25" s="1"/>
  <c r="I178" i="26"/>
  <c r="K176" i="26"/>
  <c r="L176" i="26"/>
  <c r="J177" i="26"/>
  <c r="O219" i="5"/>
  <c r="L164" i="26"/>
  <c r="O151" i="5"/>
  <c r="K136" i="26"/>
  <c r="L136" i="26"/>
  <c r="N125" i="5"/>
  <c r="P125" i="5" s="1"/>
  <c r="L125" i="5" s="1"/>
  <c r="M125" i="5" s="1"/>
  <c r="Q125" i="5" s="1"/>
  <c r="I105" i="26"/>
  <c r="N114" i="5"/>
  <c r="P114" i="5" s="1"/>
  <c r="L114" i="5" s="1"/>
  <c r="M114" i="5" s="1"/>
  <c r="Q114" i="5" s="1"/>
  <c r="K97" i="26"/>
  <c r="K43" i="26"/>
  <c r="E167" i="25"/>
  <c r="I165" i="25"/>
  <c r="N176" i="5"/>
  <c r="H154" i="25"/>
  <c r="I154" i="25" s="1"/>
  <c r="O124" i="5"/>
  <c r="P124" i="5" s="1"/>
  <c r="K124" i="5" s="1"/>
  <c r="M124" i="5" s="1"/>
  <c r="Q124" i="5" s="1"/>
  <c r="G107" i="25"/>
  <c r="F64" i="25"/>
  <c r="H64" i="25" s="1"/>
  <c r="I64" i="25" s="1"/>
  <c r="I192" i="23"/>
  <c r="K192" i="23" s="1"/>
  <c r="K173" i="23"/>
  <c r="L173" i="23" s="1"/>
  <c r="K155" i="23"/>
  <c r="J118" i="23"/>
  <c r="E118" i="23"/>
  <c r="L106" i="23"/>
  <c r="J92" i="23"/>
  <c r="K92" i="23" s="1"/>
  <c r="K84" i="23"/>
  <c r="L84" i="23" s="1"/>
  <c r="K69" i="23"/>
  <c r="K55" i="23"/>
  <c r="L55" i="23" s="1"/>
  <c r="K49" i="23"/>
  <c r="E49" i="23"/>
  <c r="L21" i="23"/>
  <c r="G178" i="5"/>
  <c r="L155" i="26"/>
  <c r="L80" i="26"/>
  <c r="J156" i="23"/>
  <c r="K156" i="23"/>
  <c r="L112" i="23"/>
  <c r="E92" i="23"/>
  <c r="L66" i="23"/>
  <c r="L62" i="23"/>
  <c r="L27" i="23"/>
  <c r="L24" i="23"/>
  <c r="L23" i="23"/>
  <c r="F39" i="19"/>
  <c r="F60" i="19" s="1"/>
  <c r="I120" i="25"/>
  <c r="I81" i="25"/>
  <c r="I80" i="25"/>
  <c r="I169" i="19"/>
  <c r="I171" i="19" s="1"/>
  <c r="I140" i="19"/>
  <c r="G140" i="19"/>
  <c r="E140" i="19"/>
  <c r="M133" i="19"/>
  <c r="I86" i="19"/>
  <c r="F140" i="19"/>
  <c r="M112" i="19"/>
  <c r="H86" i="19"/>
  <c r="F86" i="19"/>
  <c r="I106" i="19"/>
  <c r="M149" i="19"/>
  <c r="M85" i="19"/>
  <c r="E86" i="19"/>
  <c r="M52" i="19"/>
  <c r="G86" i="19"/>
  <c r="H169" i="19"/>
  <c r="M68" i="19"/>
  <c r="H140" i="19"/>
  <c r="M59" i="19"/>
  <c r="M101" i="19"/>
  <c r="M153" i="19"/>
  <c r="M50" i="19"/>
  <c r="M45" i="19"/>
  <c r="L168" i="19"/>
  <c r="M168" i="19" s="1"/>
  <c r="G169" i="19"/>
  <c r="L140" i="19"/>
  <c r="M96" i="19"/>
  <c r="M80" i="19"/>
  <c r="O178" i="5"/>
  <c r="M53" i="19"/>
  <c r="M21" i="19"/>
  <c r="K173" i="26"/>
  <c r="L173" i="26" s="1"/>
  <c r="L82" i="26"/>
  <c r="L81" i="26"/>
  <c r="I166" i="25"/>
  <c r="I97" i="25"/>
  <c r="I96" i="25"/>
  <c r="L189" i="23"/>
  <c r="L176" i="23"/>
  <c r="L154" i="23"/>
  <c r="L152" i="23"/>
  <c r="K149" i="23"/>
  <c r="L149" i="23"/>
  <c r="L102" i="23"/>
  <c r="L101" i="23"/>
  <c r="L88" i="23"/>
  <c r="L86" i="23"/>
  <c r="L40" i="23"/>
  <c r="L39" i="23"/>
  <c r="L30" i="23"/>
  <c r="L28" i="23"/>
  <c r="P151" i="5"/>
  <c r="L151" i="5" s="1"/>
  <c r="M151" i="5" s="1"/>
  <c r="Q151" i="5" s="1"/>
  <c r="M103" i="5"/>
  <c r="M171" i="5"/>
  <c r="M172" i="5"/>
  <c r="F178" i="25"/>
  <c r="H178" i="26"/>
  <c r="K152" i="26"/>
  <c r="L152" i="26"/>
  <c r="I143" i="26"/>
  <c r="K143" i="26" s="1"/>
  <c r="F143" i="26"/>
  <c r="E97" i="26"/>
  <c r="L97" i="26"/>
  <c r="K72" i="26"/>
  <c r="L72" i="26"/>
  <c r="L93" i="26"/>
  <c r="L57" i="26"/>
  <c r="L56" i="26"/>
  <c r="I121" i="25"/>
  <c r="F107" i="25"/>
  <c r="H107" i="25" s="1"/>
  <c r="H85" i="25"/>
  <c r="I85" i="25" s="1"/>
  <c r="I22" i="25"/>
  <c r="F192" i="23"/>
  <c r="L177" i="23"/>
  <c r="F156" i="23"/>
  <c r="L123" i="23"/>
  <c r="L104" i="23"/>
  <c r="K91" i="23"/>
  <c r="L89" i="23"/>
  <c r="M157" i="19"/>
  <c r="L139" i="19"/>
  <c r="M139" i="19" s="1"/>
  <c r="L65" i="23"/>
  <c r="L63" i="23"/>
  <c r="E69" i="23"/>
  <c r="E70" i="23" s="1"/>
  <c r="L36" i="23"/>
  <c r="L31" i="23"/>
  <c r="L26" i="23"/>
  <c r="M110" i="19"/>
  <c r="L106" i="19"/>
  <c r="M100" i="19"/>
  <c r="L98" i="19"/>
  <c r="M95" i="19"/>
  <c r="M22" i="19"/>
  <c r="P189" i="5"/>
  <c r="K177" i="26"/>
  <c r="L177" i="26" s="1"/>
  <c r="E105" i="26"/>
  <c r="E64" i="25"/>
  <c r="I43" i="25"/>
  <c r="P178" i="5"/>
  <c r="M178" i="5"/>
  <c r="E178" i="25"/>
  <c r="E180" i="25" s="1"/>
  <c r="I167" i="25"/>
  <c r="I99" i="25"/>
  <c r="E107" i="25"/>
  <c r="P86" i="5"/>
  <c r="K86" i="5" s="1"/>
  <c r="M86" i="5" s="1"/>
  <c r="Q86" i="5" s="1"/>
  <c r="K174" i="26"/>
  <c r="K142" i="26"/>
  <c r="L142" i="26" s="1"/>
  <c r="F86" i="25"/>
  <c r="H86" i="25" s="1"/>
  <c r="I86" i="25" s="1"/>
  <c r="J178" i="26"/>
  <c r="K178" i="26" s="1"/>
  <c r="E143" i="26"/>
  <c r="K105" i="26"/>
  <c r="K78" i="26"/>
  <c r="L78" i="26" s="1"/>
  <c r="H156" i="23"/>
  <c r="I118" i="23"/>
  <c r="K118" i="23" s="1"/>
  <c r="L118" i="23" s="1"/>
  <c r="F92" i="23"/>
  <c r="F194" i="23" s="1"/>
  <c r="L49" i="23"/>
  <c r="J194" i="23"/>
  <c r="M140" i="19"/>
  <c r="L110" i="23"/>
  <c r="J189" i="5"/>
  <c r="M189" i="5" s="1"/>
  <c r="Q189" i="5" s="1"/>
  <c r="L91" i="23"/>
  <c r="J180" i="26"/>
  <c r="L86" i="19"/>
  <c r="M86" i="19" s="1"/>
  <c r="H194" i="23"/>
  <c r="E77" i="33" l="1"/>
  <c r="O76" i="33"/>
  <c r="N213" i="5"/>
  <c r="M132" i="32"/>
  <c r="F83" i="26"/>
  <c r="N67" i="31"/>
  <c r="M98" i="31"/>
  <c r="N98" i="31" s="1"/>
  <c r="M106" i="31"/>
  <c r="N106" i="31" s="1"/>
  <c r="N119" i="35"/>
  <c r="O100" i="33"/>
  <c r="E100" i="33"/>
  <c r="E105" i="33" s="1"/>
  <c r="E129" i="33" s="1"/>
  <c r="L69" i="23"/>
  <c r="Q178" i="5"/>
  <c r="L156" i="26"/>
  <c r="P203" i="5"/>
  <c r="L203" i="5" s="1"/>
  <c r="M203" i="5" s="1"/>
  <c r="Q203" i="5" s="1"/>
  <c r="O139" i="5"/>
  <c r="P139" i="5" s="1"/>
  <c r="L139" i="5" s="1"/>
  <c r="M139" i="5" s="1"/>
  <c r="Q139" i="5" s="1"/>
  <c r="L95" i="26"/>
  <c r="L94" i="26"/>
  <c r="G145" i="25"/>
  <c r="H145" i="25" s="1"/>
  <c r="I145" i="25" s="1"/>
  <c r="E192" i="23"/>
  <c r="L192" i="23" s="1"/>
  <c r="M115" i="31"/>
  <c r="E69" i="31"/>
  <c r="N69" i="31" s="1"/>
  <c r="F115" i="31"/>
  <c r="N102" i="31"/>
  <c r="O77" i="33"/>
  <c r="N169" i="35"/>
  <c r="G105" i="33"/>
  <c r="G129" i="33" s="1"/>
  <c r="M59" i="33"/>
  <c r="M129" i="33" s="1"/>
  <c r="M25" i="34"/>
  <c r="M60" i="34"/>
  <c r="N60" i="34" s="1"/>
  <c r="N38" i="35"/>
  <c r="D119" i="30"/>
  <c r="L59" i="33"/>
  <c r="N59" i="33" s="1"/>
  <c r="O59" i="33" s="1"/>
  <c r="J128" i="33"/>
  <c r="J129" i="33" s="1"/>
  <c r="C52" i="30"/>
  <c r="D99" i="30"/>
  <c r="D199" i="30"/>
  <c r="B98" i="30"/>
  <c r="D193" i="30"/>
  <c r="B5" i="30"/>
  <c r="D91" i="30"/>
  <c r="B125" i="30"/>
  <c r="B124" i="30" s="1"/>
  <c r="B141" i="30"/>
  <c r="D141" i="30" s="1"/>
  <c r="D151" i="30"/>
  <c r="C196" i="30"/>
  <c r="M26" i="5"/>
  <c r="Q26" i="5" s="1"/>
  <c r="J29" i="5"/>
  <c r="O164" i="5"/>
  <c r="E156" i="23"/>
  <c r="L156" i="23" s="1"/>
  <c r="L155" i="23"/>
  <c r="L92" i="23"/>
  <c r="P174" i="5"/>
  <c r="Q174" i="5" s="1"/>
  <c r="G178" i="26"/>
  <c r="F178" i="26"/>
  <c r="L160" i="26"/>
  <c r="L178" i="26"/>
  <c r="L143" i="26"/>
  <c r="F105" i="26"/>
  <c r="L105" i="26" s="1"/>
  <c r="F84" i="26"/>
  <c r="L84" i="26" s="1"/>
  <c r="L83" i="26"/>
  <c r="P76" i="5"/>
  <c r="L76" i="5" s="1"/>
  <c r="L77" i="5" s="1"/>
  <c r="L89" i="5" s="1"/>
  <c r="G180" i="26"/>
  <c r="F64" i="26"/>
  <c r="E64" i="26"/>
  <c r="E180" i="26" s="1"/>
  <c r="L63" i="26"/>
  <c r="L58" i="26"/>
  <c r="L43" i="26"/>
  <c r="L23" i="26"/>
  <c r="L70" i="23"/>
  <c r="E194" i="23"/>
  <c r="G180" i="25"/>
  <c r="H178" i="25"/>
  <c r="I178" i="25" s="1"/>
  <c r="I107" i="25"/>
  <c r="F180" i="25"/>
  <c r="H180" i="25" s="1"/>
  <c r="I180" i="25" s="1"/>
  <c r="I194" i="23"/>
  <c r="K194" i="23" s="1"/>
  <c r="L194" i="23" s="1"/>
  <c r="K64" i="26"/>
  <c r="H180" i="26"/>
  <c r="J115" i="31"/>
  <c r="H115" i="31"/>
  <c r="N113" i="31"/>
  <c r="N150" i="5"/>
  <c r="H138" i="25"/>
  <c r="I138" i="25" s="1"/>
  <c r="I115" i="31"/>
  <c r="N105" i="33"/>
  <c r="O105" i="33" s="1"/>
  <c r="L129" i="33"/>
  <c r="N129" i="33" s="1"/>
  <c r="O129" i="33" s="1"/>
  <c r="N120" i="34"/>
  <c r="F133" i="32"/>
  <c r="J133" i="32"/>
  <c r="N81" i="5"/>
  <c r="M76" i="32"/>
  <c r="D114" i="30"/>
  <c r="D116" i="30"/>
  <c r="O73" i="33"/>
  <c r="N55" i="34"/>
  <c r="D84" i="30"/>
  <c r="O121" i="5"/>
  <c r="O126" i="5" s="1"/>
  <c r="M89" i="34"/>
  <c r="N89" i="34" s="1"/>
  <c r="C172" i="30"/>
  <c r="Q101" i="5"/>
  <c r="Q98" i="5"/>
  <c r="Q95" i="5"/>
  <c r="P27" i="5"/>
  <c r="K27" i="5" s="1"/>
  <c r="P150" i="5"/>
  <c r="K150" i="5" s="1"/>
  <c r="M150" i="5" s="1"/>
  <c r="Q150" i="5" s="1"/>
  <c r="M40" i="5"/>
  <c r="P40" i="5" s="1"/>
  <c r="Q40" i="5" s="1"/>
  <c r="P218" i="5"/>
  <c r="K218" i="5" s="1"/>
  <c r="P74" i="5"/>
  <c r="J74" i="5" s="1"/>
  <c r="M74" i="5" s="1"/>
  <c r="Q74" i="5" s="1"/>
  <c r="E164" i="5"/>
  <c r="M156" i="5"/>
  <c r="Q156" i="5" s="1"/>
  <c r="Q172" i="5"/>
  <c r="P217" i="5"/>
  <c r="J217" i="5" s="1"/>
  <c r="M217" i="5" s="1"/>
  <c r="Q217" i="5" s="1"/>
  <c r="P111" i="5"/>
  <c r="I111" i="5" s="1"/>
  <c r="I115" i="5" s="1"/>
  <c r="P84" i="5"/>
  <c r="I84" i="5" s="1"/>
  <c r="I88" i="5" s="1"/>
  <c r="P219" i="5"/>
  <c r="L219" i="5" s="1"/>
  <c r="M219" i="5" s="1"/>
  <c r="Q219" i="5" s="1"/>
  <c r="P191" i="5"/>
  <c r="L191" i="5" s="1"/>
  <c r="M191" i="5" s="1"/>
  <c r="Q191" i="5" s="1"/>
  <c r="P87" i="5"/>
  <c r="L87" i="5" s="1"/>
  <c r="M87" i="5" s="1"/>
  <c r="Q87" i="5" s="1"/>
  <c r="M176" i="5"/>
  <c r="P113" i="5"/>
  <c r="K113" i="5" s="1"/>
  <c r="M113" i="5" s="1"/>
  <c r="Q113" i="5" s="1"/>
  <c r="Q207" i="5"/>
  <c r="Q206" i="5"/>
  <c r="Q179" i="5"/>
  <c r="M158" i="5"/>
  <c r="P103" i="5"/>
  <c r="Q103" i="5" s="1"/>
  <c r="Q96" i="5"/>
  <c r="Q93" i="5"/>
  <c r="P106" i="5"/>
  <c r="D106" i="5" s="1"/>
  <c r="N65" i="5"/>
  <c r="P20" i="5"/>
  <c r="P42" i="5"/>
  <c r="P136" i="5"/>
  <c r="I136" i="5" s="1"/>
  <c r="I140" i="5" s="1"/>
  <c r="P198" i="5"/>
  <c r="G198" i="5" s="1"/>
  <c r="M198" i="5" s="1"/>
  <c r="Q198" i="5" s="1"/>
  <c r="J220" i="5"/>
  <c r="J221" i="5" s="1"/>
  <c r="I77" i="5"/>
  <c r="M73" i="5"/>
  <c r="Q73" i="5" s="1"/>
  <c r="Q171" i="5"/>
  <c r="P208" i="5"/>
  <c r="Q208" i="5" s="1"/>
  <c r="D180" i="5"/>
  <c r="P176" i="5"/>
  <c r="P177" i="5"/>
  <c r="M177" i="5"/>
  <c r="P50" i="5"/>
  <c r="L50" i="5" s="1"/>
  <c r="P202" i="5"/>
  <c r="K202" i="5" s="1"/>
  <c r="M202" i="5" s="1"/>
  <c r="Q202" i="5" s="1"/>
  <c r="P190" i="5"/>
  <c r="K190" i="5" s="1"/>
  <c r="M190" i="5" s="1"/>
  <c r="Q190" i="5" s="1"/>
  <c r="Q175" i="5"/>
  <c r="P170" i="5"/>
  <c r="Q100" i="5"/>
  <c r="Q99" i="5"/>
  <c r="Q97" i="5"/>
  <c r="Q94" i="5"/>
  <c r="M35" i="5"/>
  <c r="P35" i="5" s="1"/>
  <c r="Q35" i="5" s="1"/>
  <c r="P143" i="5"/>
  <c r="Q143" i="5" s="1"/>
  <c r="P197" i="5"/>
  <c r="F197" i="5" s="1"/>
  <c r="M197" i="5" s="1"/>
  <c r="Q197" i="5" s="1"/>
  <c r="P119" i="5"/>
  <c r="F119" i="5" s="1"/>
  <c r="F126" i="5" s="1"/>
  <c r="P112" i="5"/>
  <c r="J112" i="5" s="1"/>
  <c r="M112" i="5" s="1"/>
  <c r="Q112" i="5" s="1"/>
  <c r="P201" i="5"/>
  <c r="J201" i="5" s="1"/>
  <c r="M201" i="5" s="1"/>
  <c r="Q201" i="5" s="1"/>
  <c r="P155" i="5"/>
  <c r="D155" i="5" s="1"/>
  <c r="P199" i="5"/>
  <c r="P72" i="5"/>
  <c r="H72" i="5" s="1"/>
  <c r="H77" i="5" s="1"/>
  <c r="P24" i="5"/>
  <c r="H24" i="5" s="1"/>
  <c r="P46" i="5"/>
  <c r="H46" i="5" s="1"/>
  <c r="N164" i="5"/>
  <c r="P214" i="5"/>
  <c r="G214" i="5" s="1"/>
  <c r="M214" i="5" s="1"/>
  <c r="Q214" i="5" s="1"/>
  <c r="H199" i="5"/>
  <c r="P188" i="5"/>
  <c r="I188" i="5" s="1"/>
  <c r="M136" i="5"/>
  <c r="Q136" i="5" s="1"/>
  <c r="P211" i="5"/>
  <c r="P183" i="5"/>
  <c r="D183" i="5" s="1"/>
  <c r="P131" i="5"/>
  <c r="P117" i="5"/>
  <c r="P215" i="5"/>
  <c r="H215" i="5" s="1"/>
  <c r="P110" i="5"/>
  <c r="H110" i="5" s="1"/>
  <c r="P120" i="5"/>
  <c r="G120" i="5" s="1"/>
  <c r="G126" i="5" s="1"/>
  <c r="P71" i="5"/>
  <c r="G71" i="5" s="1"/>
  <c r="M71" i="5" s="1"/>
  <c r="P23" i="5"/>
  <c r="L220" i="5"/>
  <c r="L221" i="5" s="1"/>
  <c r="D20" i="5"/>
  <c r="H164" i="5"/>
  <c r="M159" i="5"/>
  <c r="M72" i="5"/>
  <c r="Q72" i="5" s="1"/>
  <c r="E65" i="5"/>
  <c r="M57" i="5"/>
  <c r="Q57" i="5" s="1"/>
  <c r="M120" i="5"/>
  <c r="Q120" i="5" s="1"/>
  <c r="P28" i="5"/>
  <c r="L28" i="5" s="1"/>
  <c r="P216" i="5"/>
  <c r="I216" i="5" s="1"/>
  <c r="M216" i="5" s="1"/>
  <c r="Q216" i="5" s="1"/>
  <c r="P146" i="5"/>
  <c r="G146" i="5" s="1"/>
  <c r="G152" i="5" s="1"/>
  <c r="Q102" i="5"/>
  <c r="P56" i="5"/>
  <c r="P147" i="5"/>
  <c r="H147" i="5" s="1"/>
  <c r="P135" i="5"/>
  <c r="P121" i="5"/>
  <c r="P83" i="5"/>
  <c r="P160" i="5"/>
  <c r="I160" i="5" s="1"/>
  <c r="P47" i="5"/>
  <c r="I47" i="5" s="1"/>
  <c r="P82" i="5"/>
  <c r="G82" i="5" s="1"/>
  <c r="L64" i="26"/>
  <c r="I180" i="26"/>
  <c r="K180" i="26" s="1"/>
  <c r="M76" i="5"/>
  <c r="Q76" i="5" s="1"/>
  <c r="D42" i="5"/>
  <c r="D56" i="5"/>
  <c r="G23" i="5"/>
  <c r="P195" i="5"/>
  <c r="D195" i="5" s="1"/>
  <c r="P75" i="5"/>
  <c r="P49" i="5"/>
  <c r="P134" i="5"/>
  <c r="G134" i="5" s="1"/>
  <c r="M134" i="5" s="1"/>
  <c r="Q134" i="5" s="1"/>
  <c r="P79" i="5"/>
  <c r="P68" i="5"/>
  <c r="P187" i="5"/>
  <c r="P200" i="5"/>
  <c r="P148" i="5"/>
  <c r="P122" i="5"/>
  <c r="P25" i="5"/>
  <c r="P186" i="5"/>
  <c r="G186" i="5" s="1"/>
  <c r="M186" i="5" s="1"/>
  <c r="Q186" i="5" s="1"/>
  <c r="P109" i="5"/>
  <c r="P45" i="5"/>
  <c r="M48" i="5"/>
  <c r="Q48" i="5" s="1"/>
  <c r="J51" i="5"/>
  <c r="Q169" i="5"/>
  <c r="P180" i="5"/>
  <c r="Q180" i="5" s="1"/>
  <c r="F164" i="5"/>
  <c r="M157" i="5"/>
  <c r="D211" i="5"/>
  <c r="G192" i="5"/>
  <c r="M146" i="5"/>
  <c r="Q146" i="5" s="1"/>
  <c r="P185" i="5"/>
  <c r="F185" i="5" s="1"/>
  <c r="F192" i="5" s="1"/>
  <c r="G220" i="5"/>
  <c r="G204" i="5"/>
  <c r="G140" i="5"/>
  <c r="E169" i="19"/>
  <c r="D18" i="30"/>
  <c r="C125" i="30"/>
  <c r="C124" i="30" s="1"/>
  <c r="D150" i="30"/>
  <c r="B149" i="30"/>
  <c r="C149" i="30"/>
  <c r="C98" i="30"/>
  <c r="C5" i="30"/>
  <c r="C4" i="30" s="1"/>
  <c r="D53" i="30"/>
  <c r="D64" i="30"/>
  <c r="D125" i="30"/>
  <c r="D196" i="30"/>
  <c r="B195" i="30"/>
  <c r="B4" i="30"/>
  <c r="D6" i="30"/>
  <c r="D160" i="30"/>
  <c r="D52" i="30"/>
  <c r="D124" i="30"/>
  <c r="D113" i="30"/>
  <c r="B97" i="30"/>
  <c r="D173" i="30"/>
  <c r="D172" i="30"/>
  <c r="C191" i="30"/>
  <c r="D191" i="30" s="1"/>
  <c r="D192" i="30"/>
  <c r="D19" i="30"/>
  <c r="G77" i="5"/>
  <c r="C97" i="30"/>
  <c r="D98" i="30"/>
  <c r="P133" i="5"/>
  <c r="F133" i="5" s="1"/>
  <c r="F140" i="5" s="1"/>
  <c r="N132" i="32"/>
  <c r="O131" i="32"/>
  <c r="P131" i="32" s="1"/>
  <c r="O213" i="5"/>
  <c r="P213" i="5" s="1"/>
  <c r="F213" i="5" s="1"/>
  <c r="F220" i="5" s="1"/>
  <c r="P108" i="5"/>
  <c r="F108" i="5" s="1"/>
  <c r="F115" i="5" s="1"/>
  <c r="P145" i="5"/>
  <c r="F145" i="5" s="1"/>
  <c r="M145" i="5" s="1"/>
  <c r="Q145" i="5" s="1"/>
  <c r="P44" i="5"/>
  <c r="F44" i="5" s="1"/>
  <c r="M44" i="5" s="1"/>
  <c r="Q44" i="5" s="1"/>
  <c r="N51" i="5"/>
  <c r="P70" i="5"/>
  <c r="P81" i="5"/>
  <c r="F81" i="5" s="1"/>
  <c r="F88" i="5" s="1"/>
  <c r="F204" i="5"/>
  <c r="P58" i="5"/>
  <c r="F58" i="5" s="1"/>
  <c r="F65" i="5" s="1"/>
  <c r="O65" i="5"/>
  <c r="P56" i="32"/>
  <c r="P22" i="5"/>
  <c r="F22" i="5" s="1"/>
  <c r="M22" i="5" s="1"/>
  <c r="Q22" i="5" s="1"/>
  <c r="M119" i="5"/>
  <c r="Q119" i="5" s="1"/>
  <c r="O204" i="5"/>
  <c r="O192" i="5"/>
  <c r="O152" i="5"/>
  <c r="O140" i="5"/>
  <c r="O115" i="5"/>
  <c r="O88" i="5"/>
  <c r="O77" i="5"/>
  <c r="O51" i="5"/>
  <c r="O29" i="5"/>
  <c r="D10" i="30"/>
  <c r="J60" i="19"/>
  <c r="J171" i="19" s="1"/>
  <c r="H106" i="19"/>
  <c r="M170" i="5"/>
  <c r="Q170" i="5" s="1"/>
  <c r="N220" i="5"/>
  <c r="P212" i="5"/>
  <c r="P196" i="5"/>
  <c r="N204" i="5"/>
  <c r="N192" i="5"/>
  <c r="P184" i="5"/>
  <c r="P144" i="5"/>
  <c r="N152" i="5"/>
  <c r="N140" i="5"/>
  <c r="P132" i="5"/>
  <c r="P21" i="5"/>
  <c r="N29" i="5"/>
  <c r="M158" i="19"/>
  <c r="F169" i="19"/>
  <c r="P43" i="5"/>
  <c r="G171" i="19"/>
  <c r="K169" i="19"/>
  <c r="M98" i="19"/>
  <c r="H171" i="19"/>
  <c r="E106" i="19"/>
  <c r="M106" i="19" s="1"/>
  <c r="P118" i="5"/>
  <c r="N126" i="5"/>
  <c r="P107" i="5"/>
  <c r="N115" i="5"/>
  <c r="P80" i="5"/>
  <c r="N88" i="5"/>
  <c r="N77" i="5"/>
  <c r="P69" i="5"/>
  <c r="M105" i="19"/>
  <c r="F106" i="19"/>
  <c r="F171" i="19" s="1"/>
  <c r="M60" i="19"/>
  <c r="M39" i="19"/>
  <c r="D149" i="30" l="1"/>
  <c r="O128" i="33"/>
  <c r="E115" i="31"/>
  <c r="N115" i="31" s="1"/>
  <c r="M213" i="5"/>
  <c r="Q213" i="5" s="1"/>
  <c r="J52" i="5"/>
  <c r="M111" i="5"/>
  <c r="Q111" i="5" s="1"/>
  <c r="C195" i="30"/>
  <c r="D195" i="30" s="1"/>
  <c r="P65" i="5"/>
  <c r="I220" i="5"/>
  <c r="Q176" i="5"/>
  <c r="I89" i="5"/>
  <c r="J77" i="5"/>
  <c r="J89" i="5" s="1"/>
  <c r="J222" i="5" s="1"/>
  <c r="D4" i="30"/>
  <c r="M27" i="5"/>
  <c r="Q27" i="5" s="1"/>
  <c r="K29" i="5"/>
  <c r="F180" i="26"/>
  <c r="L180" i="26" s="1"/>
  <c r="M28" i="5"/>
  <c r="Q28" i="5" s="1"/>
  <c r="L29" i="5"/>
  <c r="C204" i="30"/>
  <c r="O76" i="32"/>
  <c r="P76" i="32" s="1"/>
  <c r="M133" i="32"/>
  <c r="M108" i="5"/>
  <c r="Q108" i="5" s="1"/>
  <c r="F51" i="5"/>
  <c r="M133" i="5"/>
  <c r="Q133" i="5" s="1"/>
  <c r="M58" i="5"/>
  <c r="Q58" i="5" s="1"/>
  <c r="M185" i="5"/>
  <c r="Q185" i="5" s="1"/>
  <c r="P164" i="5"/>
  <c r="M84" i="5"/>
  <c r="Q84" i="5" s="1"/>
  <c r="Q177" i="5"/>
  <c r="P51" i="5"/>
  <c r="H51" i="5"/>
  <c r="M46" i="5"/>
  <c r="Q46" i="5" s="1"/>
  <c r="K220" i="5"/>
  <c r="K221" i="5" s="1"/>
  <c r="M218" i="5"/>
  <c r="Q218" i="5" s="1"/>
  <c r="M81" i="5"/>
  <c r="Q81" i="5" s="1"/>
  <c r="D117" i="5"/>
  <c r="D115" i="5"/>
  <c r="M106" i="5"/>
  <c r="Q106" i="5" s="1"/>
  <c r="H204" i="5"/>
  <c r="M199" i="5"/>
  <c r="Q199" i="5" s="1"/>
  <c r="D164" i="5"/>
  <c r="M155" i="5"/>
  <c r="Q155" i="5" s="1"/>
  <c r="H220" i="5"/>
  <c r="M215" i="5"/>
  <c r="Q215" i="5" s="1"/>
  <c r="D131" i="5"/>
  <c r="O127" i="5"/>
  <c r="Q71" i="5"/>
  <c r="G165" i="5"/>
  <c r="F221" i="5"/>
  <c r="H121" i="5"/>
  <c r="H83" i="5"/>
  <c r="H135" i="5"/>
  <c r="H115" i="5"/>
  <c r="M110" i="5"/>
  <c r="Q110" i="5" s="1"/>
  <c r="I192" i="5"/>
  <c r="M188" i="5"/>
  <c r="Q188" i="5" s="1"/>
  <c r="D29" i="5"/>
  <c r="M20" i="5"/>
  <c r="Q20" i="5" s="1"/>
  <c r="P88" i="5"/>
  <c r="P126" i="5"/>
  <c r="O89" i="5"/>
  <c r="O165" i="5"/>
  <c r="O220" i="5"/>
  <c r="O221" i="5" s="1"/>
  <c r="F152" i="5"/>
  <c r="F165" i="5" s="1"/>
  <c r="M50" i="5"/>
  <c r="Q50" i="5" s="1"/>
  <c r="L51" i="5"/>
  <c r="G109" i="5"/>
  <c r="I25" i="5"/>
  <c r="I148" i="5"/>
  <c r="D79" i="5"/>
  <c r="K49" i="5"/>
  <c r="H29" i="5"/>
  <c r="M24" i="5"/>
  <c r="Q24" i="5" s="1"/>
  <c r="D51" i="5"/>
  <c r="M42" i="5"/>
  <c r="Q42" i="5" s="1"/>
  <c r="G45" i="5"/>
  <c r="I122" i="5"/>
  <c r="I200" i="5"/>
  <c r="H187" i="5"/>
  <c r="D68" i="5"/>
  <c r="K75" i="5"/>
  <c r="G29" i="5"/>
  <c r="M23" i="5"/>
  <c r="Q23" i="5" s="1"/>
  <c r="G88" i="5"/>
  <c r="G89" i="5" s="1"/>
  <c r="M82" i="5"/>
  <c r="Q82" i="5" s="1"/>
  <c r="I51" i="5"/>
  <c r="M47" i="5"/>
  <c r="Q47" i="5" s="1"/>
  <c r="I164" i="5"/>
  <c r="M160" i="5"/>
  <c r="H152" i="5"/>
  <c r="M147" i="5"/>
  <c r="Q147" i="5" s="1"/>
  <c r="D65" i="5"/>
  <c r="M56" i="5"/>
  <c r="Q56" i="5" s="1"/>
  <c r="M183" i="5"/>
  <c r="Q183" i="5" s="1"/>
  <c r="D192" i="5"/>
  <c r="D220" i="5"/>
  <c r="M211" i="5"/>
  <c r="Q211" i="5" s="1"/>
  <c r="Q157" i="5"/>
  <c r="G221" i="5"/>
  <c r="D204" i="5"/>
  <c r="M195" i="5"/>
  <c r="Q195" i="5" s="1"/>
  <c r="E171" i="19"/>
  <c r="D5" i="30"/>
  <c r="B204" i="30"/>
  <c r="D97" i="30"/>
  <c r="N133" i="32"/>
  <c r="O132" i="32"/>
  <c r="P132" i="32" s="1"/>
  <c r="F70" i="5"/>
  <c r="F29" i="5"/>
  <c r="F52" i="5" s="1"/>
  <c r="M65" i="5"/>
  <c r="F127" i="5"/>
  <c r="O52" i="5"/>
  <c r="K171" i="19"/>
  <c r="L171" i="19" s="1"/>
  <c r="M171" i="19" s="1"/>
  <c r="L169" i="19"/>
  <c r="M169" i="19" s="1"/>
  <c r="E43" i="5"/>
  <c r="E21" i="5"/>
  <c r="N165" i="5"/>
  <c r="E144" i="5"/>
  <c r="P152" i="5"/>
  <c r="N221" i="5"/>
  <c r="E196" i="5"/>
  <c r="P204" i="5"/>
  <c r="P29" i="5"/>
  <c r="N52" i="5"/>
  <c r="E132" i="5"/>
  <c r="P140" i="5"/>
  <c r="E184" i="5"/>
  <c r="P192" i="5"/>
  <c r="E212" i="5"/>
  <c r="P220" i="5"/>
  <c r="E69" i="5"/>
  <c r="N127" i="5"/>
  <c r="P115" i="5"/>
  <c r="N89" i="5"/>
  <c r="P77" i="5"/>
  <c r="E80" i="5"/>
  <c r="E107" i="5"/>
  <c r="E118" i="5"/>
  <c r="P127" i="5" l="1"/>
  <c r="M164" i="5"/>
  <c r="Q164" i="5" s="1"/>
  <c r="Q65" i="5"/>
  <c r="D52" i="5"/>
  <c r="H52" i="5"/>
  <c r="D204" i="30"/>
  <c r="L52" i="5"/>
  <c r="L222" i="5" s="1"/>
  <c r="P52" i="5"/>
  <c r="O133" i="32"/>
  <c r="P133" i="32" s="1"/>
  <c r="O222" i="5"/>
  <c r="D140" i="5"/>
  <c r="D165" i="5" s="1"/>
  <c r="M131" i="5"/>
  <c r="Q131" i="5" s="1"/>
  <c r="D126" i="5"/>
  <c r="M117" i="5"/>
  <c r="Q117" i="5" s="1"/>
  <c r="D127" i="5"/>
  <c r="D221" i="5"/>
  <c r="H140" i="5"/>
  <c r="M135" i="5"/>
  <c r="Q135" i="5" s="1"/>
  <c r="H88" i="5"/>
  <c r="H89" i="5" s="1"/>
  <c r="M83" i="5"/>
  <c r="Q83" i="5" s="1"/>
  <c r="H126" i="5"/>
  <c r="H127" i="5" s="1"/>
  <c r="M121" i="5"/>
  <c r="Q121" i="5" s="1"/>
  <c r="H165" i="5"/>
  <c r="K51" i="5"/>
  <c r="K52" i="5" s="1"/>
  <c r="M49" i="5"/>
  <c r="Q49" i="5" s="1"/>
  <c r="D88" i="5"/>
  <c r="M79" i="5"/>
  <c r="Q79" i="5" s="1"/>
  <c r="I152" i="5"/>
  <c r="I165" i="5" s="1"/>
  <c r="M148" i="5"/>
  <c r="Q148" i="5" s="1"/>
  <c r="I29" i="5"/>
  <c r="I52" i="5" s="1"/>
  <c r="M25" i="5"/>
  <c r="Q25" i="5" s="1"/>
  <c r="G115" i="5"/>
  <c r="G127" i="5" s="1"/>
  <c r="M109" i="5"/>
  <c r="Q109" i="5" s="1"/>
  <c r="K77" i="5"/>
  <c r="K89" i="5" s="1"/>
  <c r="M75" i="5"/>
  <c r="Q75" i="5" s="1"/>
  <c r="D77" i="5"/>
  <c r="M68" i="5"/>
  <c r="Q68" i="5" s="1"/>
  <c r="H192" i="5"/>
  <c r="H221" i="5" s="1"/>
  <c r="M187" i="5"/>
  <c r="Q187" i="5" s="1"/>
  <c r="I204" i="5"/>
  <c r="I221" i="5" s="1"/>
  <c r="M200" i="5"/>
  <c r="Q200" i="5" s="1"/>
  <c r="I126" i="5"/>
  <c r="I127" i="5" s="1"/>
  <c r="M122" i="5"/>
  <c r="Q122" i="5" s="1"/>
  <c r="G51" i="5"/>
  <c r="G52" i="5" s="1"/>
  <c r="G222" i="5" s="1"/>
  <c r="M45" i="5"/>
  <c r="Q45" i="5" s="1"/>
  <c r="D89" i="5"/>
  <c r="M70" i="5"/>
  <c r="Q70" i="5" s="1"/>
  <c r="F77" i="5"/>
  <c r="F89" i="5" s="1"/>
  <c r="F222" i="5" s="1"/>
  <c r="E220" i="5"/>
  <c r="M212" i="5"/>
  <c r="P221" i="5"/>
  <c r="P165" i="5"/>
  <c r="M132" i="5"/>
  <c r="E140" i="5"/>
  <c r="E204" i="5"/>
  <c r="M196" i="5"/>
  <c r="E29" i="5"/>
  <c r="M21" i="5"/>
  <c r="Q21" i="5" s="1"/>
  <c r="E51" i="5"/>
  <c r="M43" i="5"/>
  <c r="Q43" i="5" s="1"/>
  <c r="E192" i="5"/>
  <c r="E221" i="5" s="1"/>
  <c r="M184" i="5"/>
  <c r="E152" i="5"/>
  <c r="M144" i="5"/>
  <c r="E126" i="5"/>
  <c r="M118" i="5"/>
  <c r="Q118" i="5" s="1"/>
  <c r="P89" i="5"/>
  <c r="N222" i="5"/>
  <c r="E88" i="5"/>
  <c r="M80" i="5"/>
  <c r="Q80" i="5" s="1"/>
  <c r="E77" i="5"/>
  <c r="M69" i="5"/>
  <c r="Q69" i="5" s="1"/>
  <c r="M107" i="5"/>
  <c r="Q107" i="5" s="1"/>
  <c r="E115" i="5"/>
  <c r="D222" i="5" l="1"/>
  <c r="P222" i="5"/>
  <c r="M88" i="5"/>
  <c r="Q88" i="5" s="1"/>
  <c r="M126" i="5"/>
  <c r="Q126" i="5" s="1"/>
  <c r="M29" i="5"/>
  <c r="Q29" i="5" s="1"/>
  <c r="H222" i="5"/>
  <c r="I222" i="5"/>
  <c r="K222" i="5"/>
  <c r="M192" i="5"/>
  <c r="Q184" i="5"/>
  <c r="M204" i="5"/>
  <c r="Q204" i="5" s="1"/>
  <c r="Q196" i="5"/>
  <c r="M140" i="5"/>
  <c r="Q132" i="5"/>
  <c r="M152" i="5"/>
  <c r="Q152" i="5" s="1"/>
  <c r="Q144" i="5"/>
  <c r="E52" i="5"/>
  <c r="M52" i="5" s="1"/>
  <c r="Q52" i="5" s="1"/>
  <c r="M51" i="5"/>
  <c r="Q51" i="5" s="1"/>
  <c r="E165" i="5"/>
  <c r="M220" i="5"/>
  <c r="Q220" i="5" s="1"/>
  <c r="Q212" i="5"/>
  <c r="E89" i="5"/>
  <c r="M77" i="5"/>
  <c r="Q77" i="5" s="1"/>
  <c r="M115" i="5"/>
  <c r="E127" i="5"/>
  <c r="M165" i="5" l="1"/>
  <c r="Q165" i="5" s="1"/>
  <c r="Q140" i="5"/>
  <c r="M221" i="5"/>
  <c r="Q221" i="5" s="1"/>
  <c r="Q192" i="5"/>
  <c r="M127" i="5"/>
  <c r="Q115" i="5"/>
  <c r="E222" i="5"/>
  <c r="M89" i="5"/>
  <c r="Q127" i="5" l="1"/>
  <c r="M222" i="5"/>
  <c r="Q222" i="5"/>
  <c r="Q89" i="5"/>
</calcChain>
</file>

<file path=xl/comments1.xml><?xml version="1.0" encoding="utf-8"?>
<comments xmlns="http://schemas.openxmlformats.org/spreadsheetml/2006/main">
  <authors>
    <author>SH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SH:</t>
        </r>
        <r>
          <rPr>
            <sz val="9"/>
            <color indexed="81"/>
            <rFont val="Tahoma"/>
            <family val="2"/>
          </rPr>
          <t xml:space="preserve">
26k to come from NOAA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22" authorId="0">
      <text>
        <r>
          <rPr>
            <b/>
            <sz val="8"/>
            <color indexed="81"/>
            <rFont val="Tahoma"/>
            <family val="2"/>
          </rPr>
          <t>Schons :</t>
        </r>
        <r>
          <rPr>
            <sz val="8"/>
            <color indexed="81"/>
            <rFont val="Tahoma"/>
            <family val="2"/>
          </rPr>
          <t xml:space="preserve">
To be under the PCU</t>
        </r>
      </text>
    </comment>
  </commentList>
</comments>
</file>

<file path=xl/sharedStrings.xml><?xml version="1.0" encoding="utf-8"?>
<sst xmlns="http://schemas.openxmlformats.org/spreadsheetml/2006/main" count="1700" uniqueCount="627">
  <si>
    <t>2304</t>
  </si>
  <si>
    <t>2305</t>
  </si>
  <si>
    <t>2306</t>
  </si>
  <si>
    <t>2307</t>
  </si>
  <si>
    <t>2308</t>
  </si>
  <si>
    <t>2309</t>
  </si>
  <si>
    <t>4304</t>
  </si>
  <si>
    <t>4305</t>
  </si>
  <si>
    <t>4306</t>
  </si>
  <si>
    <t>4307</t>
  </si>
  <si>
    <t>4308</t>
  </si>
  <si>
    <t>4309</t>
  </si>
  <si>
    <t>Equipment (hard and software)</t>
  </si>
  <si>
    <t>1 - III.3.1 Design and Implementation of an Integrated Information System</t>
  </si>
  <si>
    <t>11a</t>
  </si>
  <si>
    <t>11b</t>
  </si>
  <si>
    <t>13a</t>
  </si>
  <si>
    <t>13b</t>
  </si>
  <si>
    <t>21a</t>
  </si>
  <si>
    <t>31a</t>
  </si>
  <si>
    <t>2 -  III.3.2 Water Quality and Pollution Sources Inventory</t>
  </si>
  <si>
    <t>BUDGET PER ACTIVITY (*)</t>
  </si>
  <si>
    <t>(**)</t>
  </si>
  <si>
    <t>Note:(**)</t>
  </si>
  <si>
    <t xml:space="preserve">6 - </t>
  </si>
  <si>
    <t>3207</t>
  </si>
  <si>
    <t>3208</t>
  </si>
  <si>
    <t>3209</t>
  </si>
  <si>
    <t>5304</t>
  </si>
  <si>
    <t>5305</t>
  </si>
  <si>
    <t>5306</t>
  </si>
  <si>
    <t>5307</t>
  </si>
  <si>
    <t>5308</t>
  </si>
  <si>
    <t>5309</t>
  </si>
  <si>
    <t>RECONCILIATION BETWEEN GEF ACTIVITY BASED BUDGET AND UNEP BUDGET BY</t>
  </si>
  <si>
    <t>EXPENDITURE CODE(GEF FINANCE ONLY)</t>
  </si>
  <si>
    <t>Source of Funding (noting whether cash or in-kind)</t>
  </si>
  <si>
    <t>ALLOCATION BY CALENDAR YEAR</t>
  </si>
  <si>
    <t>Group training (study tours, field trips, workshops, seminars, etc)    (give title)</t>
  </si>
  <si>
    <t>Comunication</t>
  </si>
  <si>
    <t>4104</t>
  </si>
  <si>
    <t>4105</t>
  </si>
  <si>
    <t>4106</t>
  </si>
  <si>
    <t>4107</t>
  </si>
  <si>
    <t>4108</t>
  </si>
  <si>
    <t>4109</t>
  </si>
  <si>
    <t>4204</t>
  </si>
  <si>
    <t>4205</t>
  </si>
  <si>
    <t>4206</t>
  </si>
  <si>
    <t>4207</t>
  </si>
  <si>
    <t>4208</t>
  </si>
  <si>
    <t>4209</t>
  </si>
  <si>
    <t>5106</t>
  </si>
  <si>
    <t>5107</t>
  </si>
  <si>
    <t>5108</t>
  </si>
  <si>
    <t>5109</t>
  </si>
  <si>
    <t>5110</t>
  </si>
  <si>
    <t>5111</t>
  </si>
  <si>
    <t>PCU</t>
  </si>
  <si>
    <t>5204</t>
  </si>
  <si>
    <t>5205</t>
  </si>
  <si>
    <t>5206</t>
  </si>
  <si>
    <t>5207</t>
  </si>
  <si>
    <t>5208</t>
  </si>
  <si>
    <t>5209</t>
  </si>
  <si>
    <t>3304</t>
  </si>
  <si>
    <t>3305</t>
  </si>
  <si>
    <t>3306</t>
  </si>
  <si>
    <t>3307</t>
  </si>
  <si>
    <t>3308</t>
  </si>
  <si>
    <t>3309</t>
  </si>
  <si>
    <t>Activity Budget Item</t>
  </si>
  <si>
    <t>Note: (*)</t>
  </si>
  <si>
    <t>(*)</t>
  </si>
  <si>
    <t>CHECK</t>
  </si>
  <si>
    <t xml:space="preserve">1 - </t>
  </si>
  <si>
    <t xml:space="preserve">2 - </t>
  </si>
  <si>
    <t xml:space="preserve">3 - </t>
  </si>
  <si>
    <t xml:space="preserve">4 - </t>
  </si>
  <si>
    <t xml:space="preserve">5 - </t>
  </si>
  <si>
    <t>3101</t>
  </si>
  <si>
    <t>3102</t>
  </si>
  <si>
    <t>3103</t>
  </si>
  <si>
    <t>3199</t>
  </si>
  <si>
    <t>3200</t>
  </si>
  <si>
    <t>Group training (study tours, field trips,</t>
  </si>
  <si>
    <t>workshops, seminars, etc)    (give title)</t>
  </si>
  <si>
    <t>3201</t>
  </si>
  <si>
    <t>3202</t>
  </si>
  <si>
    <t>3203</t>
  </si>
  <si>
    <t>3299</t>
  </si>
  <si>
    <t>3300</t>
  </si>
  <si>
    <t>Meetings/conferences    (give title)</t>
  </si>
  <si>
    <t>3301</t>
  </si>
  <si>
    <t>3302</t>
  </si>
  <si>
    <t>3303</t>
  </si>
  <si>
    <t>3399</t>
  </si>
  <si>
    <t>EQUIPMENT &amp; PREMISES COMPONENT</t>
  </si>
  <si>
    <t>4100</t>
  </si>
  <si>
    <t>Expendable equipment (items under</t>
  </si>
  <si>
    <t>($1,500 each, for example)</t>
  </si>
  <si>
    <t>4101</t>
  </si>
  <si>
    <t>4102</t>
  </si>
  <si>
    <t>4103</t>
  </si>
  <si>
    <t>4199</t>
  </si>
  <si>
    <t>Non-expendable equipment</t>
  </si>
  <si>
    <t>(computers, office equip, etc)</t>
  </si>
  <si>
    <t>4201</t>
  </si>
  <si>
    <t>4202</t>
  </si>
  <si>
    <t>4203</t>
  </si>
  <si>
    <t>4299</t>
  </si>
  <si>
    <t>Premises  (office rent, maintenance</t>
  </si>
  <si>
    <t>of premises, etc)</t>
  </si>
  <si>
    <t>4301</t>
  </si>
  <si>
    <t>4302</t>
  </si>
  <si>
    <t>4303</t>
  </si>
  <si>
    <t>4399</t>
  </si>
  <si>
    <t>MISCELLANEOUS COMPONENT</t>
  </si>
  <si>
    <t>5100</t>
  </si>
  <si>
    <t>Operation and maintenance of equip.</t>
  </si>
  <si>
    <t>(example shown below)</t>
  </si>
  <si>
    <t>5101</t>
  </si>
  <si>
    <t>5102</t>
  </si>
  <si>
    <t>5103</t>
  </si>
  <si>
    <t>5104</t>
  </si>
  <si>
    <t>5105</t>
  </si>
  <si>
    <t>5199</t>
  </si>
  <si>
    <t>Reporting costs  (publications, maps,</t>
  </si>
  <si>
    <t>newsletters, printing, etc)</t>
  </si>
  <si>
    <t>5201</t>
  </si>
  <si>
    <t>5202</t>
  </si>
  <si>
    <t>5203</t>
  </si>
  <si>
    <t>5299</t>
  </si>
  <si>
    <t>Sundry  (communications, postage,</t>
  </si>
  <si>
    <t>freight, clearance charges, etc)</t>
  </si>
  <si>
    <t>5301</t>
  </si>
  <si>
    <t>5302</t>
  </si>
  <si>
    <t>5303</t>
  </si>
  <si>
    <t>5399</t>
  </si>
  <si>
    <t>Hospitality and entertainment</t>
  </si>
  <si>
    <t>5401</t>
  </si>
  <si>
    <t>5499</t>
  </si>
  <si>
    <t>Evaluation  (consultants fees/travel/</t>
  </si>
  <si>
    <t>DSA, admin support, etc.  internal projects)</t>
  </si>
  <si>
    <t>5501</t>
  </si>
  <si>
    <t>5502</t>
  </si>
  <si>
    <t>5599</t>
  </si>
  <si>
    <t>TOTAL COSTS</t>
  </si>
  <si>
    <t>1204</t>
  </si>
  <si>
    <t>1205</t>
  </si>
  <si>
    <t>1206</t>
  </si>
  <si>
    <t>1207</t>
  </si>
  <si>
    <t>1208</t>
  </si>
  <si>
    <t>1209</t>
  </si>
  <si>
    <t>Developing a Vision for the Amazon</t>
  </si>
  <si>
    <t>Legal and Institutional System</t>
  </si>
  <si>
    <t>Targeted Research</t>
  </si>
  <si>
    <t>Foundational Activities for Climate Change Adaptation</t>
  </si>
  <si>
    <t>TDA</t>
  </si>
  <si>
    <t>Communication/Education/Financial Strategy</t>
  </si>
  <si>
    <t>SAP</t>
  </si>
  <si>
    <t>1604</t>
  </si>
  <si>
    <t>1605</t>
  </si>
  <si>
    <t>1606</t>
  </si>
  <si>
    <t>1607</t>
  </si>
  <si>
    <t>1608</t>
  </si>
  <si>
    <t>1609</t>
  </si>
  <si>
    <t>2204</t>
  </si>
  <si>
    <t>2205</t>
  </si>
  <si>
    <t>2206</t>
  </si>
  <si>
    <t>2207</t>
  </si>
  <si>
    <t>2208</t>
  </si>
  <si>
    <t>2209</t>
  </si>
  <si>
    <t>3104</t>
  </si>
  <si>
    <t>3105</t>
  </si>
  <si>
    <t>3106</t>
  </si>
  <si>
    <t>3107</t>
  </si>
  <si>
    <t>3108</t>
  </si>
  <si>
    <t>3109</t>
  </si>
  <si>
    <t>3110</t>
  </si>
  <si>
    <t>3204</t>
  </si>
  <si>
    <t>3205</t>
  </si>
  <si>
    <t>3206</t>
  </si>
  <si>
    <t>Pilot projects in IWRM</t>
  </si>
  <si>
    <t>SPA measures</t>
  </si>
  <si>
    <t>Integrated Information System</t>
  </si>
  <si>
    <t>RECONCILIATION BETWEEN GEF ACTIVITY BASED BUDGET AND UNEP BUDGET BY EXPENDITURE CODE (GEF FINANCE ONLY)</t>
  </si>
  <si>
    <t>Project No:</t>
  </si>
  <si>
    <t>Executing Agency:</t>
  </si>
  <si>
    <t>Source of funding (noting whether cash or in-kind):</t>
  </si>
  <si>
    <r>
      <t xml:space="preserve">BUDGET ALLOCATION BY PROJECT COMPONENT/ACTIVITY  </t>
    </r>
    <r>
      <rPr>
        <b/>
        <sz val="12"/>
        <rFont val="Times New Roman"/>
        <family val="1"/>
      </rPr>
      <t>*</t>
    </r>
  </si>
  <si>
    <t>ALLOCATION BY CALENDAR YEAR  **</t>
  </si>
  <si>
    <t>Total</t>
  </si>
  <si>
    <t>Year 1</t>
  </si>
  <si>
    <t>Year 2</t>
  </si>
  <si>
    <t>UNEP BUDGET LINE/OBJECT OF EXPENDITURE</t>
  </si>
  <si>
    <t>US$</t>
  </si>
  <si>
    <t>PROJECT PERSONNEL COMPONENT</t>
  </si>
  <si>
    <t>1100</t>
  </si>
  <si>
    <t>Project Personnel                     w/m</t>
  </si>
  <si>
    <t>(Show title/grade)</t>
  </si>
  <si>
    <t>1101</t>
  </si>
  <si>
    <t>1199</t>
  </si>
  <si>
    <t>Sub-Total</t>
  </si>
  <si>
    <t>1200</t>
  </si>
  <si>
    <t>Consultants                               w/m</t>
  </si>
  <si>
    <t>(Give description of activity/service)</t>
  </si>
  <si>
    <t>1201</t>
  </si>
  <si>
    <t>1202</t>
  </si>
  <si>
    <t>1203</t>
  </si>
  <si>
    <t>1299</t>
  </si>
  <si>
    <t>1300</t>
  </si>
  <si>
    <t>Administrative support          w/m</t>
  </si>
  <si>
    <t>1301</t>
  </si>
  <si>
    <t>1302</t>
  </si>
  <si>
    <t>1303</t>
  </si>
  <si>
    <t>1399</t>
  </si>
  <si>
    <t>1400</t>
  </si>
  <si>
    <t>Volunteers                                w/m</t>
  </si>
  <si>
    <t>1401</t>
  </si>
  <si>
    <t>1402</t>
  </si>
  <si>
    <t>1403</t>
  </si>
  <si>
    <t>1499</t>
  </si>
  <si>
    <t>1600</t>
  </si>
  <si>
    <t>Travel on official business (above staff)</t>
  </si>
  <si>
    <t>1601</t>
  </si>
  <si>
    <t>1602</t>
  </si>
  <si>
    <t>1603</t>
  </si>
  <si>
    <t>1699</t>
  </si>
  <si>
    <t>Component Total</t>
  </si>
  <si>
    <t>SUB-CONTRACT COMPONENT</t>
  </si>
  <si>
    <t>2100</t>
  </si>
  <si>
    <t>Sub-contracts  (MoU's/LA's for UN</t>
  </si>
  <si>
    <t>cooperating agencies)</t>
  </si>
  <si>
    <t>2101</t>
  </si>
  <si>
    <t>2102</t>
  </si>
  <si>
    <t>2103</t>
  </si>
  <si>
    <t>2199</t>
  </si>
  <si>
    <t>2200</t>
  </si>
  <si>
    <t>Sub-contracts  (MoU's/LA's for non-</t>
  </si>
  <si>
    <t>profit supporting organizations)</t>
  </si>
  <si>
    <t>2201</t>
  </si>
  <si>
    <t>2202</t>
  </si>
  <si>
    <t>2203</t>
  </si>
  <si>
    <t>2299</t>
  </si>
  <si>
    <t>2300</t>
  </si>
  <si>
    <t>Sub-contracts (commercial purposes)</t>
  </si>
  <si>
    <t>2301</t>
  </si>
  <si>
    <t>2302</t>
  </si>
  <si>
    <t>2303</t>
  </si>
  <si>
    <t>2399</t>
  </si>
  <si>
    <t>TRAINING COMPONENT</t>
  </si>
  <si>
    <t>3100</t>
  </si>
  <si>
    <t>Fellowships  (total stipend/fees, travel</t>
  </si>
  <si>
    <t>costs, etc)</t>
  </si>
  <si>
    <t>TBA Assessement</t>
  </si>
  <si>
    <t>Lake Assessment</t>
  </si>
  <si>
    <t>River Assessment</t>
  </si>
  <si>
    <t>LME Assessment</t>
  </si>
  <si>
    <t>OO Assessment</t>
  </si>
  <si>
    <t>Cross cutting Assessment</t>
  </si>
  <si>
    <t>Data and Information Management</t>
  </si>
  <si>
    <t xml:space="preserve">Sub-project No and Name: </t>
  </si>
  <si>
    <t xml:space="preserve"> Budget per Component - Summary Table  -  TWAP FSP </t>
  </si>
  <si>
    <t xml:space="preserve">GEF Funding </t>
  </si>
  <si>
    <t xml:space="preserve">Co-Financing </t>
  </si>
  <si>
    <t xml:space="preserve">Total Project Cost </t>
  </si>
  <si>
    <t>Activity I.1.1: Data and Information Gathering</t>
  </si>
  <si>
    <t xml:space="preserve">Activity I.1.3: Assessment Reporting </t>
  </si>
  <si>
    <t>Activity I.2.1: Establishment of a periodic assessment system</t>
  </si>
  <si>
    <t>Activity II.1.1: Data and Information Gathering</t>
  </si>
  <si>
    <t>Activity II.1.2: Transboundary Lake Basins assessment</t>
  </si>
  <si>
    <t>Activity II.2.1: Establishment of a periodic assessment system</t>
  </si>
  <si>
    <t>Component IV:   A global comparative baseline assessment of LMEs</t>
  </si>
  <si>
    <t>TOTAL PROJECT COST ($)</t>
  </si>
  <si>
    <t>Sub-activity 1: For major TBAs</t>
  </si>
  <si>
    <t>Sub-activity 1: Assessment for major TBAs</t>
  </si>
  <si>
    <t>Sub-activity 3: Report on needed responses</t>
  </si>
  <si>
    <t>Sub-activity 1: Sustainability of consortium of partners</t>
  </si>
  <si>
    <t>Sub-activity 2: Sustainability of the assessment process</t>
  </si>
  <si>
    <t xml:space="preserve">Sub-activity 1: For transboundary lake basins </t>
  </si>
  <si>
    <t>Sub-activity 3: For linked lentic and lotic water systems</t>
  </si>
  <si>
    <t xml:space="preserve">Sub-activity 1: Assessment for transboundary lake basins </t>
  </si>
  <si>
    <t>Sub-activity 3: Assessment for linked lentic and lotic water systems</t>
  </si>
  <si>
    <t>Sub-activity 5: Validation process</t>
  </si>
  <si>
    <t>Sub-activity 7: Outlook projections for 2030 and 2050</t>
  </si>
  <si>
    <t>Sub-activity 2: Sustainability of the assessment process - an evaluation framework to identify high risks transboundary lake basins</t>
  </si>
  <si>
    <t>Sub-activity 3: Data and information management system</t>
  </si>
  <si>
    <t>Sub-activity 4: Outlook projections for 2030 and 2050</t>
  </si>
  <si>
    <t>Sub-component I.2: Sustainability of the TBA assessment</t>
  </si>
  <si>
    <t>Sub-component II.1: Assessment of Lake Basins</t>
  </si>
  <si>
    <t>Sub-component II.2: Sustainability of the Transboundary Lake Basins Assessment</t>
  </si>
  <si>
    <t>Sub-component II.3: Assessment Coordination</t>
  </si>
  <si>
    <t>Sub-component IV.2: Sustainability of the LME assessment</t>
  </si>
  <si>
    <t>Sub-component IV.3: Assessment Coordination</t>
  </si>
  <si>
    <t xml:space="preserve">Sub-component VI.1: Governance assessment </t>
  </si>
  <si>
    <t xml:space="preserve">Sub-component  VII.1 - Data and Information Management System </t>
  </si>
  <si>
    <t>Sub-component  VII.2 - Assessment reporting - communication and outreach</t>
  </si>
  <si>
    <t>Sub-activity 3: Modeling and remote sensing</t>
  </si>
  <si>
    <t>Sub-activity 2: Assessment for SIDS</t>
  </si>
  <si>
    <t>Sub-activity 6: Determine priority Lake Basins</t>
  </si>
  <si>
    <t xml:space="preserve">Activity II.1.3: Assessment Reporting </t>
  </si>
  <si>
    <t>Component</t>
  </si>
  <si>
    <t>Project Sub-components/Activities/Sub-activities</t>
  </si>
  <si>
    <t>Component III:   A global comparative baseline assessment of Transboundary River Basins</t>
  </si>
  <si>
    <t>Component VI: Cross-cutting issues assessment</t>
  </si>
  <si>
    <t xml:space="preserve">Component IX: Project Management </t>
  </si>
  <si>
    <t xml:space="preserve">Sub-activity 4: Assessment of cross-cutting issues (socioeconomic issues, governance) </t>
  </si>
  <si>
    <t>Component V:   A global baseline assessment of Open Ocean</t>
  </si>
  <si>
    <t>Sub-component I.1: Assessment of TBAs and SIDS groundwater systems</t>
  </si>
  <si>
    <t>Sub-activity 2: For SIDS groundwater systems</t>
  </si>
  <si>
    <t>Sub-activity 3: Determine priority aquifers/regions</t>
  </si>
  <si>
    <t>Sub-activity 1: Comprehensive Report on major issues for TBA &amp; SIDS</t>
  </si>
  <si>
    <t>Activity I.1.4: Data and information management system</t>
  </si>
  <si>
    <t>Sub-activity 3: Sustainability of the TBA data and information management system</t>
  </si>
  <si>
    <t xml:space="preserve">Sub-component I.3: Coordination of the assessment process </t>
  </si>
  <si>
    <t>EXPENDITURE CODE (GEF FINANCE ONLY)</t>
  </si>
  <si>
    <t>Component No and Name: Component I: A global comparative baseline assessment of transboundary aquifers (TBAs) and SIDS groundwater systems</t>
  </si>
  <si>
    <t>Sub-project No and Name: Sub-Project Assessment of transboundary aquifers (TBAs) and SIDS groundwater systems</t>
  </si>
  <si>
    <t>Executing Agency: UNESCO-IHP</t>
  </si>
  <si>
    <t>I 1.1</t>
  </si>
  <si>
    <t>I 1.2</t>
  </si>
  <si>
    <t>I 1.3</t>
  </si>
  <si>
    <t>I 1.4</t>
  </si>
  <si>
    <t>I 2.1</t>
  </si>
  <si>
    <t>I 3.1</t>
  </si>
  <si>
    <t xml:space="preserve"> -   </t>
  </si>
  <si>
    <t>Senior Advisor</t>
  </si>
  <si>
    <t>Communication and outreach</t>
  </si>
  <si>
    <t>Regional Coordinators</t>
  </si>
  <si>
    <t>Local Consultants</t>
  </si>
  <si>
    <t xml:space="preserve">Data and Information Management and scientific-technical support for the assessment of TBAs and SIDS (IGRAC) </t>
  </si>
  <si>
    <t>Modelling/Projections (University of Frankfurt) - 216,000 EUR</t>
  </si>
  <si>
    <t xml:space="preserve"> - </t>
  </si>
  <si>
    <t>Inception Workshop</t>
  </si>
  <si>
    <t>Regional Expert Group Meetings</t>
  </si>
  <si>
    <t>Printing of Broschure and Maps</t>
  </si>
  <si>
    <t>Executing partner support cost (7%)</t>
  </si>
  <si>
    <t>f</t>
  </si>
  <si>
    <t>2104</t>
  </si>
  <si>
    <t>2105</t>
  </si>
  <si>
    <t>2106</t>
  </si>
  <si>
    <t>2107</t>
  </si>
  <si>
    <t>2108</t>
  </si>
  <si>
    <t>2109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</si>
  <si>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</si>
  <si>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</si>
  <si>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</si>
  <si>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</si>
  <si>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</si>
  <si>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</si>
  <si>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</si>
  <si>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</si>
  <si>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</si>
  <si>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Evaluation</t>
  </si>
  <si>
    <t>Project Management</t>
  </si>
  <si>
    <t>Sub-component III.1: Water quantity &amp; quality</t>
  </si>
  <si>
    <t>Activity III.1.1: Environmental water stress - current</t>
  </si>
  <si>
    <t>Activity III.1.2: Environmental water stress -  projected</t>
  </si>
  <si>
    <t>Activity III.1.4: Urban water quality</t>
  </si>
  <si>
    <t>Activity III.1.5: Lake Influence</t>
  </si>
  <si>
    <t>Activity III.1.6: Human water stress - current</t>
  </si>
  <si>
    <t xml:space="preserve">Activity III.1.7: Human water stress - projected </t>
  </si>
  <si>
    <t>Activity III.1.8: Nutrients - current</t>
  </si>
  <si>
    <t>Activity III.1.9: Nutrients - projected</t>
  </si>
  <si>
    <t xml:space="preserve">Sub-component III.2: Ecosystems </t>
  </si>
  <si>
    <t>Activity III.2.1: Biodiversity &amp; habitat loss</t>
  </si>
  <si>
    <t>Activity III.2.2: Ecosystem integrity</t>
  </si>
  <si>
    <t>Sub-component III.3: Governance</t>
  </si>
  <si>
    <t>Activity III.3.1: Governance architecture</t>
  </si>
  <si>
    <t>Activity III.3.2: Institutional resilience - current</t>
  </si>
  <si>
    <t>Activity III.3.3: Institutional resilience - projected</t>
  </si>
  <si>
    <t>Activity III.3.4: Enabling environment</t>
  </si>
  <si>
    <t>Sub-component III.4: Socioeconomics</t>
  </si>
  <si>
    <t>Activity III.4.1: Economic dependence on water resources</t>
  </si>
  <si>
    <t>Activity III.4.2: Societal well-being</t>
  </si>
  <si>
    <t>Activity III.4.3: Vulnerability to climate-related natural disasters</t>
  </si>
  <si>
    <t>Activity III.4.4: Population density - projected</t>
  </si>
  <si>
    <t>Sub-component III.5: Deltas</t>
  </si>
  <si>
    <t>Activity III.5.1: Deltas assessment</t>
  </si>
  <si>
    <t>Sub-component III.6: Analysis &amp; reporting</t>
  </si>
  <si>
    <t>Activity III.6.2: Data &amp; information management</t>
  </si>
  <si>
    <t>Activity III.6.3: Cross-cutting analysis</t>
  </si>
  <si>
    <t>Activity III.6.4: Integrated assessment</t>
  </si>
  <si>
    <t xml:space="preserve">Sub-component III.7: Sustainability </t>
  </si>
  <si>
    <t>Activity III.7.1: Design and establish periodic assessment framework</t>
  </si>
  <si>
    <t>Activity III.8.1: Contract management</t>
  </si>
  <si>
    <t>Activity III.8.4: Progress / financial reporting</t>
  </si>
  <si>
    <t>Component No and Name: III Transboundary River Basins</t>
  </si>
  <si>
    <t>Sub-project No and Name: III Transboundary River Basins</t>
  </si>
  <si>
    <t>SIWI</t>
  </si>
  <si>
    <t>IUCN</t>
  </si>
  <si>
    <t>CESR</t>
  </si>
  <si>
    <t>CUNY</t>
  </si>
  <si>
    <t>IGBP</t>
  </si>
  <si>
    <t>CIESIN</t>
  </si>
  <si>
    <t>Delta Alliance</t>
  </si>
  <si>
    <t>OSU</t>
  </si>
  <si>
    <t xml:space="preserve">Sub-Activity IV.1.1.1 Habitats </t>
  </si>
  <si>
    <t>Sub-Activity IV.1.1.2 Pollution</t>
  </si>
  <si>
    <t>Sub-Activity IV.1.1.3 Fisheries</t>
  </si>
  <si>
    <t>Sub-Activity IV.1.1.4 Nutrients (with River group)</t>
  </si>
  <si>
    <t>Sub-Activity IV.1.1.5 Productivity/SST</t>
  </si>
  <si>
    <t>Sub-Activity IV.1.1.7  Governance</t>
  </si>
  <si>
    <t>Sub-Activity IV.1.1.8 Cumulative impact mapping/Ocean Health Index</t>
  </si>
  <si>
    <t>Sub-Activity IV.1.1.10 Pilot Level 2 assessment- Bay of Bengal LME (parallel co-financing)</t>
  </si>
  <si>
    <t>Activity IV.1.2 Preparation of assessment products</t>
  </si>
  <si>
    <t>Activity IV.2.1: Establishment of a sustainable consortium of partners</t>
  </si>
  <si>
    <t>Sub-activity IV.2.1.1: Working Group Coordination (Meetings)</t>
  </si>
  <si>
    <t>Activity IV.2.2: Development of a framework for sustainability of the assessment process</t>
  </si>
  <si>
    <t xml:space="preserve">Sub-activity IV.2.2.1: Participation in stakeholders meetings (Regional Seas, Regular Process, LME Consultation, etc) </t>
  </si>
  <si>
    <t>Activity V.1.3: Assessment reporting and communication</t>
  </si>
  <si>
    <t>Sub-component V.2: Establishment of a framework for periodic OO assessment</t>
  </si>
  <si>
    <t>Activity V.2.1: Establishment of a consortium of partners</t>
  </si>
  <si>
    <t xml:space="preserve">Activity V.3. 1: Assessment  coordination </t>
  </si>
  <si>
    <t>Sub-activity 2: Review and harmonize data standards to facilitate data sharing</t>
  </si>
  <si>
    <t>Sub-activity 3: Build, upgrade and integrate TWAP Data Platform/Portal</t>
  </si>
  <si>
    <t>Sub-activity 4: Development of additional technical functionalities and services</t>
  </si>
  <si>
    <t>Sub-activity 5: Ensure compatibility with other relevant data and information systems</t>
  </si>
  <si>
    <t>Sub-activity 1: Development of project website</t>
  </si>
  <si>
    <t>Sub-activity 2: Training and technical support</t>
  </si>
  <si>
    <t>Sub-activity 3: Ensure compatibility and linking of TWAP Data Portal and IW:LEARN</t>
  </si>
  <si>
    <t>Sub-activity 4: Content development for TWAP Project Website</t>
  </si>
  <si>
    <r>
      <t>Activity VII.2.1</t>
    </r>
    <r>
      <rPr>
        <sz val="10"/>
        <rFont val="Calibri"/>
        <family val="2"/>
      </rPr>
      <t xml:space="preserve"> Publication and outreach</t>
    </r>
  </si>
  <si>
    <t>Sub-activity 1: Publication of reports</t>
  </si>
  <si>
    <t>Sub-activity 2: Preparation of outreach material</t>
  </si>
  <si>
    <t>Sub-activity 3: Communication and launches</t>
  </si>
  <si>
    <t>DIM expert</t>
  </si>
  <si>
    <t>Project coordinator</t>
  </si>
  <si>
    <t>Working group meetings</t>
  </si>
  <si>
    <t>Stakeholders meetings</t>
  </si>
  <si>
    <t>Univ. British Columbia</t>
  </si>
  <si>
    <t>UNEP-WCMC</t>
  </si>
  <si>
    <t>CERMES</t>
  </si>
  <si>
    <t>CMAP</t>
  </si>
  <si>
    <t>Ranking of LMEs</t>
  </si>
  <si>
    <t>Meetings/conferences    (Working group meetings)</t>
  </si>
  <si>
    <t xml:space="preserve">Reporting costs </t>
  </si>
  <si>
    <t>Communication, etc</t>
  </si>
  <si>
    <t>Activity label in the Annotated FSP costed outline</t>
    <phoneticPr fontId="18" type="noConversion"/>
  </si>
  <si>
    <t>Activity V.1.2: Expert assessment by theme</t>
    <phoneticPr fontId="0" type="noConversion"/>
  </si>
  <si>
    <t>Activity V.1.3: Assessment report and communication</t>
    <phoneticPr fontId="0" type="noConversion"/>
  </si>
  <si>
    <t>Activity V.2.1: Sustainability of consortium of partners</t>
    <phoneticPr fontId="0" type="noConversion"/>
  </si>
  <si>
    <t>Activity V.2.2: Sustainability the assessment process</t>
    <phoneticPr fontId="0" type="noConversion"/>
  </si>
  <si>
    <t>Activity V.3. 1: Assessment coordination</t>
  </si>
  <si>
    <t>Socioeconomic indices</t>
  </si>
  <si>
    <t>Climate assessment</t>
  </si>
  <si>
    <t xml:space="preserve">Ecosystem assessment </t>
  </si>
  <si>
    <t>Pollution assessment</t>
  </si>
  <si>
    <t xml:space="preserve">Communication &amp; reporting </t>
  </si>
  <si>
    <t>Coordination of within-component activities</t>
    <phoneticPr fontId="18" type="noConversion"/>
  </si>
  <si>
    <t>Reporting of within-component activities</t>
    <phoneticPr fontId="18" type="noConversion"/>
  </si>
  <si>
    <t>Coordination of cross-component activities</t>
    <phoneticPr fontId="18" type="noConversion"/>
  </si>
  <si>
    <t>Travel focused on the UN World Ocean Assessment and TWAP</t>
    <phoneticPr fontId="18" type="noConversion"/>
  </si>
  <si>
    <t>Travel for TWAP coordination</t>
    <phoneticPr fontId="18" type="noConversion"/>
  </si>
  <si>
    <t>WCRP (climate indices)</t>
  </si>
  <si>
    <t>PML (Primary productivity, phytoplankton and phenology indices)</t>
    <phoneticPr fontId="18" type="noConversion"/>
  </si>
  <si>
    <t>UBC (Fisheries indices)</t>
  </si>
  <si>
    <t>UBC (Fisheries assessment)</t>
  </si>
  <si>
    <t>CMAP (Cumulative impact mapping/OHI)</t>
  </si>
  <si>
    <t>CERMES (Governance assessment)</t>
  </si>
  <si>
    <t>Expert group meetings for review (Pollution)</t>
    <phoneticPr fontId="18" type="noConversion"/>
  </si>
  <si>
    <t>Engagement with Regular Process</t>
  </si>
  <si>
    <t>IOC-UNESCO</t>
  </si>
  <si>
    <t>Coffee breaks at meetings</t>
    <phoneticPr fontId="18" type="noConversion"/>
  </si>
  <si>
    <t>Université de Genève</t>
  </si>
  <si>
    <t>Sub-component  VIII.1: Terminal evaluation (TE)</t>
  </si>
  <si>
    <t>Data collection, management, analysis, mapping, administrative support, revision of indicators, technical assistance</t>
  </si>
  <si>
    <t>Activity II.3: Assessment Coordination</t>
  </si>
  <si>
    <t>Consultants (projet staff)</t>
  </si>
  <si>
    <t>Consultants (Sub-contracts)</t>
  </si>
  <si>
    <t>technical assistance with methodology design</t>
  </si>
  <si>
    <t>Travel on official business (project staff)</t>
  </si>
  <si>
    <t>Travel for meeting to convene technical experts (includes expenses, stipends)</t>
  </si>
  <si>
    <t>Software</t>
  </si>
  <si>
    <t>Data storage</t>
  </si>
  <si>
    <t>Data/article/website/research materials, publications</t>
  </si>
  <si>
    <t>Communications costs</t>
  </si>
  <si>
    <t>Sub-activity 2: Assessment for lake basins at risk</t>
  </si>
  <si>
    <t>Sub-activity 1: Define a consolidated a strategy for managing TWAP data and information</t>
  </si>
  <si>
    <t>Sub-component IV.1: Assessment of LMEs and the Pacific Warm Pool</t>
  </si>
  <si>
    <t>Activity IV.1.1: LME Thematic assessment</t>
  </si>
  <si>
    <t>Sub-Activity IV.1.1.6  Socioeconomics</t>
  </si>
  <si>
    <t>Sub-Activity IV.1.1.9 Ranking of LMEs</t>
  </si>
  <si>
    <t>Sub-activity IV.2.2.2: Post-TWAP Strategy for sustaining periodic assessment</t>
  </si>
  <si>
    <t>Activity IV.3.1 Communication and information dissemination</t>
  </si>
  <si>
    <t>Sub-Activity IV.1.2.1 Validation and peer review</t>
  </si>
  <si>
    <t>Sub-Activity IV.1.2.2 TWAP LME Assessment report</t>
  </si>
  <si>
    <t>Activity IV.3.2 Data and information management system</t>
  </si>
  <si>
    <t>Activity IV.3.3 Project Management</t>
  </si>
  <si>
    <t>Sub-activity 1: PCU participation and support to PSC</t>
  </si>
  <si>
    <t>IW:LEARN Compliance (Website, experience notes, IWC participation)</t>
  </si>
  <si>
    <t>Component I:   A global comparative baseline assessment of Transboundary Aquifers (TBAs) and SIDS groundwater systems</t>
  </si>
  <si>
    <t>Activity I.1.2: Assessment of TBAs and SIDS groundwater systems</t>
  </si>
  <si>
    <t xml:space="preserve">Activity I.3.1: Coordination of the assessment process </t>
  </si>
  <si>
    <t>Activity III.1.3: Agricultural water stress</t>
  </si>
  <si>
    <t>Activity III.1.10: Water quantity &amp; quality reporting</t>
  </si>
  <si>
    <t>-</t>
  </si>
  <si>
    <t>Activity III.2.3: Threats to fish</t>
  </si>
  <si>
    <t xml:space="preserve">Activity III.2.4: Ecosystems reporting </t>
  </si>
  <si>
    <t>Activity III.3.5: Governance reporting</t>
  </si>
  <si>
    <t>Activity III.4.5: Socioeconomics reporting</t>
  </si>
  <si>
    <t>Activity III.6.1: River basin factsheets</t>
  </si>
  <si>
    <t>Sub-component III.8: Component coordination</t>
  </si>
  <si>
    <t>Activity III.8.2: Meeting arrangement</t>
  </si>
  <si>
    <t>Activity III.8.3: Component communication</t>
  </si>
  <si>
    <t>Component meetings (x 3)</t>
  </si>
  <si>
    <t xml:space="preserve">Reporting  </t>
  </si>
  <si>
    <t>River basin factsheets</t>
  </si>
  <si>
    <t>Data &amp; information management</t>
  </si>
  <si>
    <t xml:space="preserve">Sub-component V.1: Assessment of OO </t>
  </si>
  <si>
    <t>Activity V.1.1: Assembly of metrics and indices by theme</t>
  </si>
  <si>
    <t>Sub-activity 1: Climate indices</t>
  </si>
  <si>
    <t>Sub-activity 2: Ecosystem indices</t>
  </si>
  <si>
    <t>Sub-activity 3: Fisheries indices</t>
  </si>
  <si>
    <t>Sub-activity 4: Socioeconomic indices</t>
  </si>
  <si>
    <t>Sub-activity 5: Cumulative mapping/OHI</t>
  </si>
  <si>
    <t>Sub-activity 6: Data and information management and interactive display system</t>
  </si>
  <si>
    <t>Activity V.1.2: Expert assessment by theme</t>
  </si>
  <si>
    <t xml:space="preserve">Sub-activity 1: Climate assessment </t>
  </si>
  <si>
    <t>Sub-activity 2: Ecosystems assessment</t>
  </si>
  <si>
    <t>Sub-activity 3: Fisheries assessment</t>
  </si>
  <si>
    <t>Sub-activity 4: Pollution assessment</t>
  </si>
  <si>
    <t>Sub-activity 5: Governance assessment</t>
  </si>
  <si>
    <t>Sub-activity 1: Report and communication</t>
  </si>
  <si>
    <t>Sub-activity 1: Working group coordination (meetings)</t>
  </si>
  <si>
    <t>Activity V.2.2: Development of a strategy for linking TWAP with the ongoing Regular Process</t>
  </si>
  <si>
    <t>Sub-activity 1: Engagement with Regular Process and strategy for sustaining periodic assessment</t>
  </si>
  <si>
    <t>Sub-component V.3: Assessment coordination</t>
  </si>
  <si>
    <t>Consultant (Governance Issues)</t>
  </si>
  <si>
    <t>Consultant (Socioeconomic Issues)</t>
  </si>
  <si>
    <t xml:space="preserve">Sub-component VI.2: Socioeconomic issue assessment   </t>
  </si>
  <si>
    <t>Activity VI.2.1:  Assessment of crosscutting social and economic features of human populations dependent on transboundary waters</t>
  </si>
  <si>
    <t>Sub-activity 1:Establishment of a Crosscutting Socioeconomics Correspondence Group</t>
  </si>
  <si>
    <t xml:space="preserve">Sub-activity 2: Identification of input data products </t>
  </si>
  <si>
    <t>Sub-activity 3: Identification of core crosscutting socioeconomic indicators</t>
  </si>
  <si>
    <t>Sub-activity 4: Assessment of core crosscutting socioeconomic indicators for baseline conditions</t>
  </si>
  <si>
    <t>Sub-activity 5: Assessment of core crosscutting socioeconomic indicators for projected scenarios</t>
  </si>
  <si>
    <t>Sub-activity 6: Crosscutting Socioeconomics Assessment Report</t>
  </si>
  <si>
    <t xml:space="preserve">Sub-component VI.3: Other cross cutting/common issue assessments </t>
  </si>
  <si>
    <t>Activity VI.3.1: Assessment of selected crosscutting/common issues</t>
  </si>
  <si>
    <r>
      <t xml:space="preserve">Sub-activity 1: </t>
    </r>
    <r>
      <rPr>
        <sz val="10"/>
        <rFont val="Calibri"/>
        <family val="2"/>
        <charset val="163"/>
      </rPr>
      <t>Identification and assessment of selected issues</t>
    </r>
  </si>
  <si>
    <t>Sub-activity 1: Establish/coordinate correspondence WG</t>
  </si>
  <si>
    <t>Sub-activity 2: Support WG collection of governance data</t>
  </si>
  <si>
    <t>Sub-activity 3: Support WG governance analysis</t>
  </si>
  <si>
    <t>Sub-activity 4: Select linked water systems</t>
  </si>
  <si>
    <t>Sub-activity 5: Acquire governance data on linked systems</t>
  </si>
  <si>
    <t>Sub-activity 6: Analyse governance data on linked systems</t>
  </si>
  <si>
    <t>Sub-activity 7: Revise governance architecture methodology</t>
  </si>
  <si>
    <t>Sub-activity 8: Cross-cutting governance assessment report</t>
  </si>
  <si>
    <t>Activity IX.1.1</t>
  </si>
  <si>
    <t>Activity IX.1.2</t>
  </si>
  <si>
    <t>Activity IX.1.3</t>
  </si>
  <si>
    <t>Activity IX.1.4</t>
  </si>
  <si>
    <t xml:space="preserve">Activity VIII.1.1: Terminal evaluation (TE) </t>
  </si>
  <si>
    <r>
      <t>Activity VII.1.1</t>
    </r>
    <r>
      <rPr>
        <sz val="10"/>
        <rFont val="Calibri"/>
        <family val="2"/>
      </rPr>
      <t xml:space="preserve"> Data and Information management platform</t>
    </r>
  </si>
  <si>
    <r>
      <t>Activity VII.1.2</t>
    </r>
    <r>
      <rPr>
        <sz val="10"/>
        <rFont val="Calibri"/>
        <family val="2"/>
      </rPr>
      <t xml:space="preserve"> Project website - Interactions with IW:LEARN  </t>
    </r>
  </si>
  <si>
    <t>Activity VI.1.1: Assess governance architecture in IW systems</t>
  </si>
  <si>
    <t>Activity VI.1.1</t>
  </si>
  <si>
    <t>Activity VI.2.1</t>
  </si>
  <si>
    <t>Activity VI.3.1</t>
  </si>
  <si>
    <t>Activity VII.1.1</t>
  </si>
  <si>
    <t>Activity VII.1.2</t>
  </si>
  <si>
    <t>Activity VII.2.1</t>
  </si>
  <si>
    <t>Socioeconomic expert</t>
  </si>
  <si>
    <t>Pollution expert</t>
  </si>
  <si>
    <t xml:space="preserve">Oceanography expert-1 </t>
  </si>
  <si>
    <t>Oceanography expert-2</t>
  </si>
  <si>
    <t>Coordinator (tech. assistance)</t>
  </si>
  <si>
    <r>
      <t xml:space="preserve">Activity IV.1.1: 
</t>
    </r>
    <r>
      <rPr>
        <sz val="10"/>
        <rFont val="Times New Roman"/>
        <family val="1"/>
      </rPr>
      <t>LME Thematic assessment</t>
    </r>
  </si>
  <si>
    <r>
      <t xml:space="preserve">Activity IV.1.2 </t>
    </r>
    <r>
      <rPr>
        <sz val="10"/>
        <rFont val="Times New Roman"/>
        <family val="1"/>
      </rPr>
      <t>Preparation of assessment products</t>
    </r>
  </si>
  <si>
    <r>
      <t xml:space="preserve">Activity IV.2.1: </t>
    </r>
    <r>
      <rPr>
        <sz val="10"/>
        <rFont val="Times New Roman"/>
        <family val="1"/>
      </rPr>
      <t>Establishment of a sustainable consortium of partners</t>
    </r>
  </si>
  <si>
    <r>
      <t xml:space="preserve">Activity IV.2.2: </t>
    </r>
    <r>
      <rPr>
        <sz val="10"/>
        <rFont val="Times New Roman"/>
        <family val="1"/>
      </rPr>
      <t>Development of a framework for sustainability of the assessment process</t>
    </r>
  </si>
  <si>
    <r>
      <t xml:space="preserve">Activity IV.3.1 </t>
    </r>
    <r>
      <rPr>
        <sz val="10"/>
        <rFont val="Times New Roman"/>
        <family val="1"/>
      </rPr>
      <t>Communication and Information Dissemination</t>
    </r>
  </si>
  <si>
    <r>
      <t xml:space="preserve">Activity IV.3.2 
</t>
    </r>
    <r>
      <rPr>
        <sz val="10"/>
        <rFont val="Times New Roman"/>
        <family val="1"/>
      </rPr>
      <t>Data and information management system</t>
    </r>
  </si>
  <si>
    <r>
      <t xml:space="preserve">Activity IV.3.3 
</t>
    </r>
    <r>
      <rPr>
        <sz val="10"/>
        <rFont val="Times New Roman"/>
        <family val="1"/>
      </rPr>
      <t>Sub-project coordination</t>
    </r>
  </si>
  <si>
    <t>Activity II.3.1: Lakes Subproject Management</t>
  </si>
  <si>
    <t>Activity III.5.2: Deltas reporting</t>
  </si>
  <si>
    <t>BUDGET PER SUB-COMPONENT (*)</t>
  </si>
  <si>
    <r>
      <t xml:space="preserve">Sub-component III.1: </t>
    </r>
    <r>
      <rPr>
        <sz val="10"/>
        <rFont val="Times New Roman"/>
        <family val="1"/>
      </rPr>
      <t>Water quantity &amp; quality</t>
    </r>
  </si>
  <si>
    <r>
      <t xml:space="preserve">Sub-component III.2: </t>
    </r>
    <r>
      <rPr>
        <sz val="10"/>
        <rFont val="Times New Roman"/>
        <family val="1"/>
      </rPr>
      <t xml:space="preserve">Ecosystems </t>
    </r>
  </si>
  <si>
    <r>
      <t xml:space="preserve">Sub-component III.3: </t>
    </r>
    <r>
      <rPr>
        <sz val="10"/>
        <rFont val="Times New Roman"/>
        <family val="1"/>
      </rPr>
      <t>Governance</t>
    </r>
  </si>
  <si>
    <r>
      <t xml:space="preserve">Sub-component III.4: </t>
    </r>
    <r>
      <rPr>
        <sz val="10"/>
        <rFont val="Times New Roman"/>
        <family val="1"/>
      </rPr>
      <t>Socioeconomics</t>
    </r>
  </si>
  <si>
    <r>
      <t xml:space="preserve">Sub-component III.5: </t>
    </r>
    <r>
      <rPr>
        <sz val="10"/>
        <rFont val="Times New Roman"/>
        <family val="1"/>
      </rPr>
      <t>Deltas</t>
    </r>
  </si>
  <si>
    <r>
      <t xml:space="preserve">Sub-component III.6: </t>
    </r>
    <r>
      <rPr>
        <sz val="10"/>
        <rFont val="Times New Roman"/>
        <family val="1"/>
      </rPr>
      <t>Analysis &amp; reporting</t>
    </r>
  </si>
  <si>
    <r>
      <t xml:space="preserve">Sub-component III.7: </t>
    </r>
    <r>
      <rPr>
        <sz val="10"/>
        <rFont val="Times New Roman"/>
        <family val="1"/>
      </rPr>
      <t xml:space="preserve">Sustainability </t>
    </r>
  </si>
  <si>
    <r>
      <t xml:space="preserve">Sub-component III.8: </t>
    </r>
    <r>
      <rPr>
        <sz val="10"/>
        <rFont val="Times New Roman"/>
        <family val="1"/>
      </rPr>
      <t>Component coordination</t>
    </r>
  </si>
  <si>
    <t>Sub-activity 1: Reporting to UNEP and GEF (inception report, QERs, QORs, PIRs &amp; Mid-term Management Review, etc.)</t>
  </si>
  <si>
    <t xml:space="preserve">Component VIII: Evaluation </t>
  </si>
  <si>
    <t>Sub-activity 2: STAC meetings (virtual, as part of PSC, or called upon by Components)</t>
  </si>
  <si>
    <t>Activity IX.1.1:  Networking and communication on substantive matters with partner agencies</t>
  </si>
  <si>
    <t>Activity IX.1.3: PSC and STAC meetings</t>
  </si>
  <si>
    <t xml:space="preserve">Activity IX.1.4: Periodical financial and substantive Reporting </t>
  </si>
  <si>
    <t>Sub-activity 2: For lake basins at risk</t>
  </si>
  <si>
    <t>Sub-activity 1: Report on major issues for transboundary lake basins and lakes at risk + linked lentic and lotic water systems</t>
  </si>
  <si>
    <t>Sub-activity 2: Report on priority transboundary lake basins and lakes at risk + linked lentic and lotic water systems</t>
  </si>
  <si>
    <t>Component II:   A global comparative baseline assessment of Transboundary Lake Basins and Lake Basins at risk</t>
  </si>
  <si>
    <t>Executing Agency: ILEC</t>
  </si>
  <si>
    <t>$1,500 each, for example)</t>
  </si>
  <si>
    <t>Activity IX.1.2: Preparation and processing of contracts and agreements</t>
  </si>
  <si>
    <t>Sub-component  IX.1: Day-to-day Project Management (through the PCU including Project Manager, a Technical Assistant, a Financial and Administrative Assistant from DEWA staff and consultants)</t>
  </si>
  <si>
    <t xml:space="preserve">Cost breakdown as in PIF for comparison purpose </t>
  </si>
  <si>
    <t>Assessment Coordination</t>
  </si>
  <si>
    <t xml:space="preserve">Assessment Coordination </t>
  </si>
  <si>
    <t>Project Name: A Transboundary Waters Assessment Programme: Aquifers, Lake/Reservoir Basins, River Basins, Large Marine Ecosystems, and Open Ocean to catalyze sound environmental  management</t>
  </si>
  <si>
    <t>Executing Agency: UNEP/DEWA</t>
  </si>
  <si>
    <t>Sub-project No and Name: Component II:   A global comparative baseline assessment of Transboundary Lake Basins and Lake Basins at risk</t>
  </si>
  <si>
    <t>Component VII: Data &amp; information management - Assessment reporting</t>
  </si>
  <si>
    <t>Sub-project No and Name: Component VII: Data &amp; information management - Assessment reporting</t>
  </si>
  <si>
    <t>Component No and Name: Component VI: Cross-cutting issues assessment</t>
  </si>
  <si>
    <t>Component No and Name: Component VII: Data &amp; information management - Assessment reporting</t>
  </si>
  <si>
    <t>Component No and Name: Component VIII: Evaluation</t>
  </si>
  <si>
    <t xml:space="preserve">Executing Agency: </t>
  </si>
  <si>
    <t>Component No and Name: Component IX: Project Management</t>
  </si>
  <si>
    <t>Table of Content</t>
  </si>
  <si>
    <t xml:space="preserve">Overall Budget in UNEP format </t>
  </si>
  <si>
    <t>Budget breakdown in UNEP format for Component I: A global comparative baseline assessment of transboundary aquifers (TBAs) and SIDS groundwater systems</t>
  </si>
  <si>
    <t>Budget breakdown in UNEP format for Component II: A global comparative baseline assessment of Transboundary Lake Basins and Lake Basins at risk</t>
  </si>
  <si>
    <t>Budget breakdown in UNEP format for Component III: Transboundary River Basins</t>
  </si>
  <si>
    <t>Budget breakdown in UNEP format  for Component IV:   A global comparative baseline assessment of LMEs</t>
  </si>
  <si>
    <t>Budget breakdown in UNEP format  for Component V:   A global baseline assessment of Open Ocean</t>
  </si>
  <si>
    <t>Budget breakdown in UNEP format  for Component VI: Cross-cutting issues assessment</t>
  </si>
  <si>
    <t>Budget breakdown in UNEP format  for Component VII: Data &amp; information management - Assessment reporting</t>
  </si>
  <si>
    <t xml:space="preserve">Budget breakdown in UNEP format  for Component VIII: Evaluation </t>
  </si>
  <si>
    <t xml:space="preserve">Budget breakdown in UNEP format  for Component IX: Project Management </t>
  </si>
  <si>
    <t>FSP costed outline with both GEF and co-financing resources</t>
  </si>
  <si>
    <t>Appendix 1 &amp; 2: GEF and CF Budget by project components and UNEP budget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</si>
</sst>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"/>
    <numFmt numFmtId="165" formatCode="_(* #,##0_);_(* \(#,##0\);_(* &quot;-&quot;??_);_(@_)"/>
  </numFmts>
  <fonts count="39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Courier"/>
      <family val="3"/>
    </font>
    <font>
      <sz val="12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2"/>
      <name val="Courier"/>
      <family val="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b/>
      <sz val="10"/>
      <name val="Calibri"/>
      <family val="2"/>
    </font>
    <font>
      <sz val="10"/>
      <color indexed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  <charset val="163"/>
    </font>
    <font>
      <b/>
      <sz val="10"/>
      <name val="Arial"/>
      <family val="2"/>
    </font>
    <font>
      <b/>
      <sz val="10"/>
      <color theme="0"/>
      <name val="Calibri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B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gray125"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" fillId="0" borderId="0"/>
  </cellStyleXfs>
  <cellXfs count="653">
    <xf numFmtId="0" fontId="0" fillId="0" borderId="0" xfId="0"/>
    <xf numFmtId="164" fontId="4" fillId="0" borderId="0" xfId="4" applyNumberFormat="1" applyFont="1"/>
    <xf numFmtId="164" fontId="8" fillId="0" borderId="0" xfId="4" applyNumberFormat="1" applyFont="1" applyFill="1" applyAlignment="1" applyProtection="1">
      <alignment horizontal="left"/>
    </xf>
    <xf numFmtId="164" fontId="5" fillId="0" borderId="0" xfId="4" applyNumberFormat="1" applyFont="1" applyFill="1" applyAlignment="1">
      <alignment vertical="top"/>
    </xf>
    <xf numFmtId="164" fontId="5" fillId="0" borderId="0" xfId="4" applyNumberFormat="1" applyFont="1" applyFill="1"/>
    <xf numFmtId="164" fontId="7" fillId="0" borderId="0" xfId="4" applyNumberFormat="1"/>
    <xf numFmtId="164" fontId="9" fillId="0" borderId="0" xfId="4" applyNumberFormat="1" applyFont="1" applyFill="1" applyAlignment="1" applyProtection="1">
      <alignment horizontal="left"/>
    </xf>
    <xf numFmtId="164" fontId="5" fillId="0" borderId="1" xfId="4" applyNumberFormat="1" applyFont="1" applyFill="1" applyBorder="1"/>
    <xf numFmtId="164" fontId="5" fillId="0" borderId="0" xfId="4" applyNumberFormat="1" applyFont="1" applyFill="1" applyAlignment="1">
      <alignment horizontal="center"/>
    </xf>
    <xf numFmtId="164" fontId="5" fillId="0" borderId="0" xfId="4" applyNumberFormat="1" applyFont="1" applyFill="1" applyAlignment="1">
      <alignment horizontal="center" vertical="top"/>
    </xf>
    <xf numFmtId="164" fontId="10" fillId="0" borderId="2" xfId="4" applyNumberFormat="1" applyFont="1" applyFill="1" applyBorder="1" applyAlignment="1">
      <alignment horizontal="center"/>
    </xf>
    <xf numFmtId="164" fontId="10" fillId="0" borderId="3" xfId="4" applyNumberFormat="1" applyFont="1" applyFill="1" applyBorder="1" applyAlignment="1">
      <alignment horizontal="center"/>
    </xf>
    <xf numFmtId="164" fontId="10" fillId="1" borderId="4" xfId="4" applyNumberFormat="1" applyFont="1" applyFill="1" applyBorder="1" applyAlignment="1">
      <alignment horizontal="center"/>
    </xf>
    <xf numFmtId="164" fontId="10" fillId="0" borderId="5" xfId="4" applyNumberFormat="1" applyFont="1" applyFill="1" applyBorder="1" applyAlignment="1">
      <alignment horizontal="center"/>
    </xf>
    <xf numFmtId="164" fontId="4" fillId="0" borderId="0" xfId="4" applyNumberFormat="1" applyFont="1" applyAlignment="1">
      <alignment horizontal="center"/>
    </xf>
    <xf numFmtId="164" fontId="5" fillId="2" borderId="6" xfId="4" applyNumberFormat="1" applyFont="1" applyFill="1" applyBorder="1" applyAlignment="1" applyProtection="1">
      <alignment horizontal="center"/>
    </xf>
    <xf numFmtId="164" fontId="5" fillId="2" borderId="7" xfId="4" applyNumberFormat="1" applyFont="1" applyFill="1" applyBorder="1" applyAlignment="1" applyProtection="1">
      <alignment horizontal="center"/>
    </xf>
    <xf numFmtId="164" fontId="5" fillId="3" borderId="8" xfId="4" applyNumberFormat="1" applyFont="1" applyFill="1" applyBorder="1" applyAlignment="1" applyProtection="1">
      <alignment horizontal="center"/>
    </xf>
    <xf numFmtId="164" fontId="5" fillId="2" borderId="9" xfId="4" applyNumberFormat="1" applyFont="1" applyFill="1" applyBorder="1" applyAlignment="1" applyProtection="1">
      <alignment horizontal="center"/>
    </xf>
    <xf numFmtId="164" fontId="10" fillId="0" borderId="10" xfId="4" applyNumberFormat="1" applyFont="1" applyFill="1" applyBorder="1" applyAlignment="1" applyProtection="1">
      <alignment horizontal="left"/>
    </xf>
    <xf numFmtId="164" fontId="10" fillId="0" borderId="11" xfId="4" applyNumberFormat="1" applyFont="1" applyFill="1" applyBorder="1" applyAlignment="1" applyProtection="1">
      <alignment horizontal="left" vertical="top"/>
    </xf>
    <xf numFmtId="164" fontId="10" fillId="0" borderId="11" xfId="4" applyNumberFormat="1" applyFont="1" applyFill="1" applyBorder="1"/>
    <xf numFmtId="164" fontId="5" fillId="0" borderId="12" xfId="4" applyNumberFormat="1" applyFont="1" applyFill="1" applyBorder="1"/>
    <xf numFmtId="164" fontId="5" fillId="1" borderId="13" xfId="4" applyNumberFormat="1" applyFont="1" applyFill="1" applyBorder="1"/>
    <xf numFmtId="164" fontId="5" fillId="0" borderId="14" xfId="4" applyNumberFormat="1" applyFont="1" applyFill="1" applyBorder="1"/>
    <xf numFmtId="164" fontId="5" fillId="0" borderId="15" xfId="4" applyNumberFormat="1" applyFont="1" applyFill="1" applyBorder="1" applyAlignment="1">
      <alignment horizontal="left"/>
    </xf>
    <xf numFmtId="164" fontId="10" fillId="0" borderId="0" xfId="4" applyNumberFormat="1" applyFont="1" applyFill="1" applyBorder="1" applyAlignment="1" applyProtection="1">
      <alignment vertical="top"/>
    </xf>
    <xf numFmtId="164" fontId="10" fillId="0" borderId="16" xfId="4" applyNumberFormat="1" applyFont="1" applyFill="1" applyBorder="1" applyAlignment="1" applyProtection="1"/>
    <xf numFmtId="164" fontId="5" fillId="0" borderId="17" xfId="4" applyNumberFormat="1" applyFont="1" applyFill="1" applyBorder="1"/>
    <xf numFmtId="164" fontId="5" fillId="1" borderId="18" xfId="4" applyNumberFormat="1" applyFont="1" applyFill="1" applyBorder="1"/>
    <xf numFmtId="164" fontId="5" fillId="0" borderId="16" xfId="4" applyNumberFormat="1" applyFont="1" applyFill="1" applyBorder="1"/>
    <xf numFmtId="164" fontId="5" fillId="0" borderId="19" xfId="4" applyNumberFormat="1" applyFont="1" applyFill="1" applyBorder="1" applyAlignment="1">
      <alignment horizontal="left"/>
    </xf>
    <xf numFmtId="164" fontId="10" fillId="0" borderId="20" xfId="4" applyNumberFormat="1" applyFont="1" applyFill="1" applyBorder="1" applyAlignment="1" applyProtection="1">
      <alignment vertical="top"/>
    </xf>
    <xf numFmtId="164" fontId="10" fillId="0" borderId="21" xfId="4" applyNumberFormat="1" applyFont="1" applyFill="1" applyBorder="1" applyAlignment="1" applyProtection="1"/>
    <xf numFmtId="164" fontId="5" fillId="0" borderId="22" xfId="4" applyNumberFormat="1" applyFont="1" applyFill="1" applyBorder="1"/>
    <xf numFmtId="164" fontId="5" fillId="1" borderId="23" xfId="4" applyNumberFormat="1" applyFont="1" applyFill="1" applyBorder="1"/>
    <xf numFmtId="164" fontId="5" fillId="0" borderId="21" xfId="4" applyNumberFormat="1" applyFont="1" applyFill="1" applyBorder="1"/>
    <xf numFmtId="164" fontId="5" fillId="0" borderId="24" xfId="4" applyNumberFormat="1" applyFont="1" applyFill="1" applyBorder="1" applyAlignment="1">
      <alignment horizontal="left"/>
    </xf>
    <xf numFmtId="164" fontId="5" fillId="4" borderId="5" xfId="4" applyNumberFormat="1" applyFont="1" applyFill="1" applyBorder="1" applyAlignment="1" applyProtection="1"/>
    <xf numFmtId="164" fontId="5" fillId="4" borderId="25" xfId="4" applyNumberFormat="1" applyFont="1" applyFill="1" applyBorder="1" applyAlignment="1" applyProtection="1">
      <alignment vertical="top"/>
    </xf>
    <xf numFmtId="164" fontId="5" fillId="0" borderId="26" xfId="4" applyNumberFormat="1" applyFont="1" applyFill="1" applyBorder="1" applyAlignment="1">
      <alignment horizontal="left"/>
    </xf>
    <xf numFmtId="164" fontId="10" fillId="0" borderId="27" xfId="4" applyNumberFormat="1" applyFont="1" applyFill="1" applyBorder="1" applyAlignment="1" applyProtection="1">
      <alignment vertical="top"/>
    </xf>
    <xf numFmtId="164" fontId="10" fillId="0" borderId="9" xfId="4" applyNumberFormat="1" applyFont="1" applyFill="1" applyBorder="1" applyAlignment="1" applyProtection="1">
      <alignment wrapText="1"/>
    </xf>
    <xf numFmtId="164" fontId="5" fillId="0" borderId="9" xfId="4" applyNumberFormat="1" applyFont="1" applyFill="1" applyBorder="1"/>
    <xf numFmtId="164" fontId="10" fillId="0" borderId="21" xfId="4" applyNumberFormat="1" applyFont="1" applyFill="1" applyBorder="1" applyAlignment="1" applyProtection="1">
      <alignment wrapText="1"/>
    </xf>
    <xf numFmtId="164" fontId="5" fillId="0" borderId="25" xfId="4" applyNumberFormat="1" applyFont="1" applyFill="1" applyBorder="1" applyAlignment="1" applyProtection="1">
      <alignment vertical="top"/>
    </xf>
    <xf numFmtId="164" fontId="5" fillId="0" borderId="5" xfId="4" applyNumberFormat="1" applyFont="1" applyFill="1" applyBorder="1"/>
    <xf numFmtId="164" fontId="10" fillId="4" borderId="27" xfId="4" applyNumberFormat="1" applyFont="1" applyFill="1" applyBorder="1" applyAlignment="1" applyProtection="1">
      <alignment vertical="top"/>
    </xf>
    <xf numFmtId="164" fontId="10" fillId="4" borderId="9" xfId="4" applyNumberFormat="1" applyFont="1" applyFill="1" applyBorder="1" applyAlignment="1" applyProtection="1"/>
    <xf numFmtId="164" fontId="10" fillId="4" borderId="20" xfId="4" applyNumberFormat="1" applyFont="1" applyFill="1" applyBorder="1" applyAlignment="1" applyProtection="1">
      <alignment vertical="top"/>
    </xf>
    <xf numFmtId="164" fontId="5" fillId="4" borderId="5" xfId="4" applyNumberFormat="1" applyFont="1" applyFill="1" applyBorder="1"/>
    <xf numFmtId="164" fontId="10" fillId="4" borderId="25" xfId="4" applyNumberFormat="1" applyFont="1" applyFill="1" applyBorder="1" applyAlignment="1" applyProtection="1">
      <alignment vertical="top"/>
    </xf>
    <xf numFmtId="164" fontId="10" fillId="4" borderId="5" xfId="4" applyNumberFormat="1" applyFont="1" applyFill="1" applyBorder="1" applyAlignment="1" applyProtection="1"/>
    <xf numFmtId="164" fontId="5" fillId="1" borderId="24" xfId="4" applyNumberFormat="1" applyFont="1" applyFill="1" applyBorder="1" applyAlignment="1">
      <alignment horizontal="left"/>
    </xf>
    <xf numFmtId="164" fontId="10" fillId="1" borderId="25" xfId="4" applyNumberFormat="1" applyFont="1" applyFill="1" applyBorder="1" applyAlignment="1" applyProtection="1">
      <alignment horizontal="left" vertical="top"/>
    </xf>
    <xf numFmtId="164" fontId="10" fillId="1" borderId="5" xfId="4" applyNumberFormat="1" applyFont="1" applyFill="1" applyBorder="1" applyAlignment="1" applyProtection="1"/>
    <xf numFmtId="164" fontId="10" fillId="0" borderId="26" xfId="4" applyNumberFormat="1" applyFont="1" applyFill="1" applyBorder="1" applyAlignment="1" applyProtection="1">
      <alignment horizontal="left"/>
    </xf>
    <xf numFmtId="164" fontId="10" fillId="0" borderId="27" xfId="4" applyNumberFormat="1" applyFont="1" applyFill="1" applyBorder="1" applyAlignment="1" applyProtection="1">
      <alignment horizontal="left" vertical="top"/>
    </xf>
    <xf numFmtId="164" fontId="10" fillId="0" borderId="9" xfId="4" applyNumberFormat="1" applyFont="1" applyFill="1" applyBorder="1" applyAlignment="1" applyProtection="1"/>
    <xf numFmtId="164" fontId="10" fillId="4" borderId="21" xfId="4" applyNumberFormat="1" applyFont="1" applyFill="1" applyBorder="1" applyAlignment="1" applyProtection="1"/>
    <xf numFmtId="164" fontId="10" fillId="0" borderId="15" xfId="4" applyNumberFormat="1" applyFont="1" applyFill="1" applyBorder="1" applyAlignment="1" applyProtection="1">
      <alignment horizontal="left"/>
    </xf>
    <xf numFmtId="164" fontId="10" fillId="0" borderId="0" xfId="4" applyNumberFormat="1" applyFont="1" applyFill="1" applyBorder="1" applyAlignment="1" applyProtection="1">
      <alignment horizontal="left" vertical="top"/>
    </xf>
    <xf numFmtId="164" fontId="5" fillId="0" borderId="5" xfId="4" applyNumberFormat="1" applyFont="1" applyFill="1" applyBorder="1" applyAlignment="1" applyProtection="1"/>
    <xf numFmtId="164" fontId="10" fillId="4" borderId="9" xfId="4" applyNumberFormat="1" applyFont="1" applyFill="1" applyBorder="1" applyAlignment="1" applyProtection="1">
      <alignment wrapText="1"/>
    </xf>
    <xf numFmtId="164" fontId="10" fillId="4" borderId="21" xfId="4" applyNumberFormat="1" applyFont="1" applyFill="1" applyBorder="1" applyAlignment="1" applyProtection="1">
      <alignment wrapText="1"/>
    </xf>
    <xf numFmtId="164" fontId="10" fillId="0" borderId="27" xfId="4" applyNumberFormat="1" applyFont="1" applyFill="1" applyBorder="1" applyAlignment="1">
      <alignment vertical="top"/>
    </xf>
    <xf numFmtId="164" fontId="10" fillId="4" borderId="27" xfId="4" applyNumberFormat="1" applyFont="1" applyFill="1" applyBorder="1" applyAlignment="1" applyProtection="1">
      <alignment horizontal="left" vertical="top"/>
    </xf>
    <xf numFmtId="164" fontId="10" fillId="4" borderId="20" xfId="4" applyNumberFormat="1" applyFont="1" applyFill="1" applyBorder="1" applyAlignment="1" applyProtection="1">
      <alignment horizontal="left" vertical="top"/>
    </xf>
    <xf numFmtId="164" fontId="10" fillId="0" borderId="20" xfId="4" applyNumberFormat="1" applyFont="1" applyFill="1" applyBorder="1" applyAlignment="1" applyProtection="1">
      <alignment horizontal="left" vertical="top"/>
    </xf>
    <xf numFmtId="164" fontId="10" fillId="4" borderId="25" xfId="4" applyNumberFormat="1" applyFont="1" applyFill="1" applyBorder="1" applyAlignment="1" applyProtection="1">
      <alignment horizontal="left" vertical="top"/>
    </xf>
    <xf numFmtId="164" fontId="5" fillId="4" borderId="25" xfId="4" applyNumberFormat="1" applyFont="1" applyFill="1" applyBorder="1" applyAlignment="1" applyProtection="1">
      <alignment horizontal="left" vertical="top"/>
    </xf>
    <xf numFmtId="10" fontId="4" fillId="0" borderId="0" xfId="8" applyNumberFormat="1" applyFont="1"/>
    <xf numFmtId="43" fontId="4" fillId="0" borderId="0" xfId="2" applyFont="1"/>
    <xf numFmtId="164" fontId="5" fillId="0" borderId="0" xfId="4" applyNumberFormat="1" applyFont="1" applyFill="1" applyBorder="1" applyAlignment="1">
      <alignment vertical="top"/>
    </xf>
    <xf numFmtId="164" fontId="5" fillId="0" borderId="0" xfId="4" applyNumberFormat="1" applyFont="1" applyFill="1" applyBorder="1"/>
    <xf numFmtId="164" fontId="10" fillId="1" borderId="28" xfId="4" applyNumberFormat="1" applyFont="1" applyFill="1" applyBorder="1" applyAlignment="1" applyProtection="1">
      <alignment horizontal="left"/>
    </xf>
    <xf numFmtId="164" fontId="10" fillId="1" borderId="29" xfId="4" applyNumberFormat="1" applyFont="1" applyFill="1" applyBorder="1" applyAlignment="1" applyProtection="1">
      <alignment horizontal="left" vertical="top"/>
    </xf>
    <xf numFmtId="164" fontId="5" fillId="1" borderId="30" xfId="4" applyNumberFormat="1" applyFont="1" applyFill="1" applyBorder="1"/>
    <xf numFmtId="164" fontId="5" fillId="0" borderId="0" xfId="4" applyNumberFormat="1" applyFont="1" applyFill="1" applyBorder="1" applyAlignment="1">
      <alignment horizontal="left"/>
    </xf>
    <xf numFmtId="164" fontId="5" fillId="0" borderId="0" xfId="4" applyNumberFormat="1" applyFont="1" applyFill="1" applyAlignment="1">
      <alignment horizontal="left"/>
    </xf>
    <xf numFmtId="164" fontId="11" fillId="0" borderId="0" xfId="4" applyNumberFormat="1" applyFont="1" applyFill="1" applyAlignment="1">
      <alignment horizontal="left"/>
    </xf>
    <xf numFmtId="164" fontId="11" fillId="0" borderId="0" xfId="4" applyNumberFormat="1" applyFont="1" applyFill="1" applyAlignment="1">
      <alignment vertical="top"/>
    </xf>
    <xf numFmtId="164" fontId="11" fillId="0" borderId="0" xfId="4" applyNumberFormat="1" applyFont="1" applyFill="1"/>
    <xf numFmtId="164" fontId="7" fillId="0" borderId="0" xfId="4" applyNumberFormat="1" applyAlignment="1">
      <alignment horizontal="left"/>
    </xf>
    <xf numFmtId="164" fontId="7" fillId="0" borderId="0" xfId="4" applyNumberFormat="1" applyAlignment="1">
      <alignment vertical="top"/>
    </xf>
    <xf numFmtId="164" fontId="5" fillId="2" borderId="24" xfId="4" applyNumberFormat="1" applyFont="1" applyFill="1" applyBorder="1" applyAlignment="1">
      <alignment horizontal="left"/>
    </xf>
    <xf numFmtId="164" fontId="5" fillId="2" borderId="25" xfId="4" applyNumberFormat="1" applyFont="1" applyFill="1" applyBorder="1" applyAlignment="1" applyProtection="1">
      <alignment vertical="top"/>
    </xf>
    <xf numFmtId="164" fontId="4" fillId="2" borderId="0" xfId="4" applyNumberFormat="1" applyFont="1" applyFill="1"/>
    <xf numFmtId="164" fontId="4" fillId="0" borderId="0" xfId="5" applyNumberFormat="1" applyFont="1" applyAlignment="1">
      <alignment wrapText="1"/>
    </xf>
    <xf numFmtId="164" fontId="4" fillId="0" borderId="0" xfId="5" applyNumberFormat="1" applyFont="1"/>
    <xf numFmtId="164" fontId="4" fillId="0" borderId="0" xfId="5" applyNumberFormat="1" applyFont="1" applyBorder="1" applyAlignment="1">
      <alignment wrapText="1"/>
    </xf>
    <xf numFmtId="164" fontId="16" fillId="5" borderId="0" xfId="5" applyNumberFormat="1" applyFont="1" applyFill="1" applyBorder="1" applyAlignment="1"/>
    <xf numFmtId="164" fontId="16" fillId="0" borderId="0" xfId="5" applyNumberFormat="1" applyFont="1" applyBorder="1" applyAlignment="1"/>
    <xf numFmtId="164" fontId="16" fillId="5" borderId="0" xfId="5" applyNumberFormat="1" applyFont="1" applyFill="1" applyBorder="1" applyAlignment="1">
      <alignment horizontal="right"/>
    </xf>
    <xf numFmtId="164" fontId="12" fillId="0" borderId="0" xfId="5" applyNumberFormat="1" applyBorder="1"/>
    <xf numFmtId="164" fontId="12" fillId="0" borderId="0" xfId="5" applyNumberFormat="1"/>
    <xf numFmtId="164" fontId="17" fillId="0" borderId="0" xfId="5" applyNumberFormat="1" applyFont="1" applyAlignment="1">
      <alignment horizontal="center"/>
    </xf>
    <xf numFmtId="164" fontId="16" fillId="0" borderId="0" xfId="5" applyNumberFormat="1" applyFont="1"/>
    <xf numFmtId="164" fontId="17" fillId="0" borderId="0" xfId="5" applyNumberFormat="1" applyFont="1" applyBorder="1" applyAlignment="1">
      <alignment horizontal="center" vertical="top" wrapText="1"/>
    </xf>
    <xf numFmtId="164" fontId="17" fillId="0" borderId="0" xfId="5" applyNumberFormat="1" applyFont="1" applyBorder="1" applyAlignment="1">
      <alignment horizontal="center" vertical="top"/>
    </xf>
    <xf numFmtId="164" fontId="16" fillId="0" borderId="0" xfId="5" applyNumberFormat="1" applyFont="1" applyBorder="1" applyAlignment="1">
      <alignment horizontal="center" vertical="top"/>
    </xf>
    <xf numFmtId="164" fontId="12" fillId="0" borderId="0" xfId="5" applyNumberFormat="1" applyBorder="1" applyAlignment="1">
      <alignment horizontal="center"/>
    </xf>
    <xf numFmtId="164" fontId="12" fillId="0" borderId="0" xfId="5" applyNumberFormat="1" applyAlignment="1">
      <alignment horizontal="center"/>
    </xf>
    <xf numFmtId="164" fontId="16" fillId="0" borderId="0" xfId="5" applyNumberFormat="1" applyFont="1" applyFill="1" applyBorder="1"/>
    <xf numFmtId="164" fontId="16" fillId="5" borderId="0" xfId="5" applyNumberFormat="1" applyFont="1" applyFill="1" applyBorder="1" applyAlignment="1">
      <alignment vertical="top"/>
    </xf>
    <xf numFmtId="164" fontId="16" fillId="5" borderId="0" xfId="5" applyNumberFormat="1" applyFont="1" applyFill="1" applyBorder="1" applyAlignment="1">
      <alignment horizontal="center"/>
    </xf>
    <xf numFmtId="164" fontId="16" fillId="5" borderId="0" xfId="5" applyNumberFormat="1" applyFont="1" applyFill="1" applyBorder="1" applyAlignment="1">
      <alignment horizontal="center" vertical="top"/>
    </xf>
    <xf numFmtId="164" fontId="16" fillId="0" borderId="0" xfId="5" applyNumberFormat="1" applyFont="1" applyFill="1" applyBorder="1" applyAlignment="1"/>
    <xf numFmtId="165" fontId="16" fillId="0" borderId="0" xfId="1" applyNumberFormat="1" applyFont="1" applyBorder="1" applyAlignment="1">
      <alignment horizontal="right"/>
    </xf>
    <xf numFmtId="165" fontId="16" fillId="0" borderId="0" xfId="1" applyNumberFormat="1" applyFont="1" applyBorder="1" applyAlignment="1"/>
    <xf numFmtId="165" fontId="16" fillId="5" borderId="0" xfId="1" applyNumberFormat="1" applyFont="1" applyFill="1" applyBorder="1" applyAlignment="1"/>
    <xf numFmtId="165" fontId="4" fillId="0" borderId="0" xfId="1" applyNumberFormat="1" applyFont="1" applyBorder="1" applyAlignment="1"/>
    <xf numFmtId="165" fontId="16" fillId="5" borderId="0" xfId="1" applyNumberFormat="1" applyFont="1" applyFill="1" applyBorder="1" applyAlignment="1">
      <alignment horizontal="right"/>
    </xf>
    <xf numFmtId="165" fontId="16" fillId="0" borderId="0" xfId="1" applyNumberFormat="1" applyFont="1" applyBorder="1"/>
    <xf numFmtId="165" fontId="16" fillId="0" borderId="0" xfId="1" applyNumberFormat="1" applyFont="1" applyFill="1" applyBorder="1"/>
    <xf numFmtId="165" fontId="16" fillId="0" borderId="0" xfId="1" applyNumberFormat="1" applyFont="1" applyFill="1" applyBorder="1" applyAlignment="1"/>
    <xf numFmtId="164" fontId="17" fillId="0" borderId="0" xfId="5" applyNumberFormat="1" applyFont="1" applyFill="1" applyBorder="1" applyAlignment="1">
      <alignment vertical="top"/>
    </xf>
    <xf numFmtId="164" fontId="17" fillId="0" borderId="0" xfId="5" applyNumberFormat="1" applyFont="1" applyFill="1" applyBorder="1" applyAlignment="1">
      <alignment horizontal="center" vertical="top"/>
    </xf>
    <xf numFmtId="164" fontId="17" fillId="5" borderId="31" xfId="5" applyNumberFormat="1" applyFont="1" applyFill="1" applyBorder="1" applyAlignment="1">
      <alignment vertical="top"/>
    </xf>
    <xf numFmtId="164" fontId="17" fillId="5" borderId="31" xfId="5" applyNumberFormat="1" applyFont="1" applyFill="1" applyBorder="1" applyAlignment="1">
      <alignment horizontal="center" vertical="top"/>
    </xf>
    <xf numFmtId="164" fontId="16" fillId="5" borderId="31" xfId="5" applyNumberFormat="1" applyFont="1" applyFill="1" applyBorder="1"/>
    <xf numFmtId="165" fontId="16" fillId="5" borderId="31" xfId="1" applyNumberFormat="1" applyFont="1" applyFill="1" applyBorder="1" applyAlignment="1">
      <alignment horizontal="right"/>
    </xf>
    <xf numFmtId="164" fontId="16" fillId="5" borderId="31" xfId="5" applyNumberFormat="1" applyFont="1" applyFill="1" applyBorder="1" applyAlignment="1"/>
    <xf numFmtId="164" fontId="16" fillId="5" borderId="31" xfId="5" applyNumberFormat="1" applyFont="1" applyFill="1" applyBorder="1" applyAlignment="1">
      <alignment horizontal="center"/>
    </xf>
    <xf numFmtId="164" fontId="16" fillId="5" borderId="31" xfId="5" applyNumberFormat="1" applyFont="1" applyFill="1" applyBorder="1" applyAlignment="1">
      <alignment vertical="top"/>
    </xf>
    <xf numFmtId="164" fontId="16" fillId="5" borderId="31" xfId="5" applyNumberFormat="1" applyFont="1" applyFill="1" applyBorder="1" applyAlignment="1">
      <alignment horizontal="center" vertical="top"/>
    </xf>
    <xf numFmtId="164" fontId="16" fillId="0" borderId="0" xfId="5" applyNumberFormat="1" applyFont="1" applyFill="1" applyBorder="1" applyAlignment="1">
      <alignment horizontal="center"/>
    </xf>
    <xf numFmtId="164" fontId="17" fillId="0" borderId="0" xfId="5" applyNumberFormat="1" applyFont="1" applyFill="1" applyBorder="1" applyAlignment="1">
      <alignment horizontal="center"/>
    </xf>
    <xf numFmtId="164" fontId="17" fillId="0" borderId="0" xfId="5" applyNumberFormat="1" applyFont="1" applyAlignment="1"/>
    <xf numFmtId="164" fontId="4" fillId="0" borderId="0" xfId="5" applyNumberFormat="1" applyFont="1" applyAlignment="1"/>
    <xf numFmtId="164" fontId="16" fillId="0" borderId="0" xfId="5" applyNumberFormat="1" applyFont="1" applyAlignment="1"/>
    <xf numFmtId="164" fontId="17" fillId="0" borderId="0" xfId="5" applyNumberFormat="1" applyFont="1" applyFill="1" applyBorder="1"/>
    <xf numFmtId="165" fontId="16" fillId="0" borderId="0" xfId="1" applyNumberFormat="1" applyFont="1" applyFill="1" applyBorder="1" applyAlignment="1">
      <alignment horizontal="right"/>
    </xf>
    <xf numFmtId="164" fontId="12" fillId="0" borderId="0" xfId="5" applyNumberFormat="1" applyFill="1" applyBorder="1"/>
    <xf numFmtId="164" fontId="12" fillId="0" borderId="0" xfId="5" applyNumberFormat="1" applyFill="1" applyBorder="1" applyAlignment="1">
      <alignment horizontal="center"/>
    </xf>
    <xf numFmtId="164" fontId="4" fillId="0" borderId="0" xfId="5" applyNumberFormat="1" applyFont="1" applyFill="1" applyBorder="1" applyAlignment="1">
      <alignment vertical="top"/>
    </xf>
    <xf numFmtId="164" fontId="3" fillId="0" borderId="0" xfId="5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/>
    <xf numFmtId="165" fontId="5" fillId="0" borderId="3" xfId="1" applyNumberFormat="1" applyFont="1" applyFill="1" applyBorder="1"/>
    <xf numFmtId="164" fontId="17" fillId="0" borderId="0" xfId="5" applyNumberFormat="1" applyFont="1" applyBorder="1" applyAlignment="1">
      <alignment vertical="top"/>
    </xf>
    <xf numFmtId="164" fontId="16" fillId="0" borderId="0" xfId="5" applyNumberFormat="1" applyFont="1" applyBorder="1"/>
    <xf numFmtId="164" fontId="16" fillId="0" borderId="0" xfId="5" applyNumberFormat="1" applyFont="1" applyBorder="1" applyAlignment="1">
      <alignment vertical="top"/>
    </xf>
    <xf numFmtId="164" fontId="17" fillId="0" borderId="0" xfId="5" applyNumberFormat="1" applyFont="1" applyAlignment="1">
      <alignment wrapText="1"/>
    </xf>
    <xf numFmtId="164" fontId="4" fillId="6" borderId="0" xfId="5" applyNumberFormat="1" applyFont="1" applyFill="1" applyBorder="1" applyAlignment="1">
      <alignment horizontal="center" wrapText="1"/>
    </xf>
    <xf numFmtId="164" fontId="17" fillId="2" borderId="0" xfId="5" applyNumberFormat="1" applyFont="1" applyFill="1" applyAlignment="1"/>
    <xf numFmtId="164" fontId="17" fillId="2" borderId="0" xfId="5" applyNumberFormat="1" applyFont="1" applyFill="1" applyAlignment="1">
      <alignment wrapText="1"/>
    </xf>
    <xf numFmtId="164" fontId="17" fillId="2" borderId="0" xfId="5" applyNumberFormat="1" applyFont="1" applyFill="1" applyAlignment="1">
      <alignment horizontal="center"/>
    </xf>
    <xf numFmtId="164" fontId="4" fillId="2" borderId="0" xfId="5" applyNumberFormat="1" applyFont="1" applyFill="1"/>
    <xf numFmtId="164" fontId="4" fillId="2" borderId="0" xfId="5" applyNumberFormat="1" applyFont="1" applyFill="1" applyAlignment="1"/>
    <xf numFmtId="164" fontId="17" fillId="2" borderId="0" xfId="5" applyNumberFormat="1" applyFont="1" applyFill="1"/>
    <xf numFmtId="164" fontId="16" fillId="2" borderId="0" xfId="5" applyNumberFormat="1" applyFont="1" applyFill="1" applyBorder="1" applyAlignment="1"/>
    <xf numFmtId="164" fontId="16" fillId="2" borderId="0" xfId="5" applyNumberFormat="1" applyFont="1" applyFill="1" applyBorder="1"/>
    <xf numFmtId="164" fontId="17" fillId="0" borderId="10" xfId="5" applyNumberFormat="1" applyFont="1" applyBorder="1"/>
    <xf numFmtId="164" fontId="16" fillId="0" borderId="15" xfId="5" applyNumberFormat="1" applyFont="1" applyBorder="1" applyAlignment="1">
      <alignment horizontal="center"/>
    </xf>
    <xf numFmtId="164" fontId="17" fillId="5" borderId="1" xfId="5" applyNumberFormat="1" applyFont="1" applyFill="1" applyBorder="1" applyAlignment="1">
      <alignment horizontal="center"/>
    </xf>
    <xf numFmtId="164" fontId="16" fillId="5" borderId="1" xfId="5" applyNumberFormat="1" applyFont="1" applyFill="1" applyBorder="1" applyAlignment="1">
      <alignment horizontal="center"/>
    </xf>
    <xf numFmtId="164" fontId="17" fillId="0" borderId="15" xfId="5" applyNumberFormat="1" applyFont="1" applyBorder="1"/>
    <xf numFmtId="164" fontId="16" fillId="5" borderId="1" xfId="5" applyNumberFormat="1" applyFont="1" applyFill="1" applyBorder="1" applyAlignment="1"/>
    <xf numFmtId="164" fontId="16" fillId="0" borderId="15" xfId="5" applyNumberFormat="1" applyFont="1" applyBorder="1"/>
    <xf numFmtId="165" fontId="16" fillId="5" borderId="1" xfId="1" applyNumberFormat="1" applyFont="1" applyFill="1" applyBorder="1" applyAlignment="1"/>
    <xf numFmtId="164" fontId="16" fillId="5" borderId="15" xfId="5" applyNumberFormat="1" applyFont="1" applyFill="1" applyBorder="1" applyAlignment="1"/>
    <xf numFmtId="164" fontId="16" fillId="0" borderId="15" xfId="5" applyNumberFormat="1" applyFont="1" applyFill="1" applyBorder="1"/>
    <xf numFmtId="164" fontId="16" fillId="5" borderId="15" xfId="5" applyNumberFormat="1" applyFont="1" applyFill="1" applyBorder="1"/>
    <xf numFmtId="164" fontId="16" fillId="5" borderId="32" xfId="5" applyNumberFormat="1" applyFont="1" applyFill="1" applyBorder="1"/>
    <xf numFmtId="165" fontId="16" fillId="5" borderId="33" xfId="1" applyNumberFormat="1" applyFont="1" applyFill="1" applyBorder="1" applyAlignment="1"/>
    <xf numFmtId="165" fontId="16" fillId="0" borderId="1" xfId="1" applyNumberFormat="1" applyFont="1" applyFill="1" applyBorder="1" applyAlignment="1"/>
    <xf numFmtId="164" fontId="3" fillId="0" borderId="15" xfId="5" applyNumberFormat="1" applyFont="1" applyFill="1" applyBorder="1" applyAlignment="1">
      <alignment horizontal="center" wrapText="1"/>
    </xf>
    <xf numFmtId="164" fontId="3" fillId="0" borderId="1" xfId="5" applyNumberFormat="1" applyFont="1" applyFill="1" applyBorder="1" applyAlignment="1">
      <alignment horizontal="center" wrapText="1"/>
    </xf>
    <xf numFmtId="164" fontId="16" fillId="0" borderId="15" xfId="5" applyNumberFormat="1" applyFont="1" applyFill="1" applyBorder="1" applyAlignment="1">
      <alignment horizontal="center"/>
    </xf>
    <xf numFmtId="164" fontId="16" fillId="0" borderId="1" xfId="5" applyNumberFormat="1" applyFont="1" applyFill="1" applyBorder="1" applyAlignment="1">
      <alignment horizontal="center"/>
    </xf>
    <xf numFmtId="164" fontId="16" fillId="0" borderId="1" xfId="5" applyNumberFormat="1" applyFont="1" applyFill="1" applyBorder="1"/>
    <xf numFmtId="164" fontId="16" fillId="0" borderId="1" xfId="5" applyNumberFormat="1" applyFont="1" applyBorder="1"/>
    <xf numFmtId="164" fontId="16" fillId="5" borderId="15" xfId="5" applyNumberFormat="1" applyFont="1" applyFill="1" applyBorder="1" applyAlignment="1">
      <alignment horizontal="right"/>
    </xf>
    <xf numFmtId="164" fontId="16" fillId="5" borderId="1" xfId="5" applyNumberFormat="1" applyFont="1" applyFill="1" applyBorder="1" applyAlignment="1">
      <alignment horizontal="right"/>
    </xf>
    <xf numFmtId="165" fontId="16" fillId="0" borderId="15" xfId="1" applyNumberFormat="1" applyFont="1" applyBorder="1"/>
    <xf numFmtId="165" fontId="16" fillId="0" borderId="1" xfId="1" applyNumberFormat="1" applyFont="1" applyBorder="1"/>
    <xf numFmtId="165" fontId="16" fillId="0" borderId="15" xfId="1" applyNumberFormat="1" applyFont="1" applyBorder="1" applyAlignment="1"/>
    <xf numFmtId="165" fontId="16" fillId="0" borderId="15" xfId="1" applyNumberFormat="1" applyFont="1" applyBorder="1" applyAlignment="1">
      <alignment horizontal="right"/>
    </xf>
    <xf numFmtId="165" fontId="16" fillId="5" borderId="15" xfId="1" applyNumberFormat="1" applyFont="1" applyFill="1" applyBorder="1" applyAlignment="1">
      <alignment horizontal="right"/>
    </xf>
    <xf numFmtId="165" fontId="16" fillId="5" borderId="1" xfId="1" applyNumberFormat="1" applyFont="1" applyFill="1" applyBorder="1" applyAlignment="1">
      <alignment horizontal="right"/>
    </xf>
    <xf numFmtId="165" fontId="16" fillId="5" borderId="32" xfId="1" applyNumberFormat="1" applyFont="1" applyFill="1" applyBorder="1" applyAlignment="1">
      <alignment horizontal="right"/>
    </xf>
    <xf numFmtId="165" fontId="16" fillId="5" borderId="33" xfId="1" applyNumberFormat="1" applyFont="1" applyFill="1" applyBorder="1" applyAlignment="1">
      <alignment horizontal="right"/>
    </xf>
    <xf numFmtId="165" fontId="16" fillId="5" borderId="34" xfId="1" applyNumberFormat="1" applyFont="1" applyFill="1" applyBorder="1" applyAlignment="1">
      <alignment horizontal="right"/>
    </xf>
    <xf numFmtId="165" fontId="16" fillId="5" borderId="35" xfId="1" applyNumberFormat="1" applyFont="1" applyFill="1" applyBorder="1" applyAlignment="1">
      <alignment horizontal="right"/>
    </xf>
    <xf numFmtId="164" fontId="17" fillId="5" borderId="34" xfId="5" applyNumberFormat="1" applyFont="1" applyFill="1" applyBorder="1"/>
    <xf numFmtId="164" fontId="17" fillId="0" borderId="1" xfId="5" applyNumberFormat="1" applyFont="1" applyBorder="1" applyAlignment="1">
      <alignment wrapText="1"/>
    </xf>
    <xf numFmtId="164" fontId="16" fillId="0" borderId="1" xfId="5" applyNumberFormat="1" applyFont="1" applyBorder="1" applyAlignment="1"/>
    <xf numFmtId="165" fontId="16" fillId="0" borderId="1" xfId="1" applyNumberFormat="1" applyFont="1" applyBorder="1" applyAlignment="1"/>
    <xf numFmtId="164" fontId="4" fillId="0" borderId="1" xfId="5" applyNumberFormat="1" applyFont="1" applyBorder="1" applyAlignment="1"/>
    <xf numFmtId="164" fontId="17" fillId="0" borderId="1" xfId="5" applyNumberFormat="1" applyFont="1" applyBorder="1" applyAlignment="1"/>
    <xf numFmtId="164" fontId="16" fillId="5" borderId="1" xfId="5" applyNumberFormat="1" applyFont="1" applyFill="1" applyBorder="1"/>
    <xf numFmtId="164" fontId="16" fillId="5" borderId="33" xfId="5" applyNumberFormat="1" applyFont="1" applyFill="1" applyBorder="1" applyAlignment="1"/>
    <xf numFmtId="164" fontId="17" fillId="0" borderId="1" xfId="5" applyNumberFormat="1" applyFont="1" applyBorder="1" applyAlignment="1">
      <alignment vertical="top"/>
    </xf>
    <xf numFmtId="164" fontId="17" fillId="0" borderId="1" xfId="5" applyNumberFormat="1" applyFont="1" applyBorder="1"/>
    <xf numFmtId="164" fontId="16" fillId="5" borderId="33" xfId="5" applyNumberFormat="1" applyFont="1" applyFill="1" applyBorder="1"/>
    <xf numFmtId="164" fontId="4" fillId="0" borderId="1" xfId="5" applyNumberFormat="1" applyFont="1" applyBorder="1"/>
    <xf numFmtId="164" fontId="16" fillId="0" borderId="1" xfId="5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left"/>
    </xf>
    <xf numFmtId="165" fontId="5" fillId="2" borderId="5" xfId="1" applyNumberFormat="1" applyFont="1" applyFill="1" applyBorder="1" applyProtection="1"/>
    <xf numFmtId="165" fontId="5" fillId="0" borderId="5" xfId="1" applyNumberFormat="1" applyFont="1" applyFill="1" applyBorder="1" applyProtection="1"/>
    <xf numFmtId="0" fontId="6" fillId="0" borderId="36" xfId="0" applyFont="1" applyBorder="1"/>
    <xf numFmtId="164" fontId="15" fillId="0" borderId="0" xfId="5" applyNumberFormat="1" applyFont="1" applyFill="1" applyBorder="1"/>
    <xf numFmtId="0" fontId="6" fillId="0" borderId="0" xfId="0" applyFont="1" applyFill="1" applyBorder="1"/>
    <xf numFmtId="9" fontId="5" fillId="0" borderId="0" xfId="7" applyFont="1" applyFill="1"/>
    <xf numFmtId="165" fontId="5" fillId="1" borderId="3" xfId="1" applyNumberFormat="1" applyFont="1" applyFill="1" applyBorder="1" applyProtection="1"/>
    <xf numFmtId="165" fontId="5" fillId="1" borderId="8" xfId="1" applyNumberFormat="1" applyFont="1" applyFill="1" applyBorder="1"/>
    <xf numFmtId="165" fontId="5" fillId="1" borderId="5" xfId="1" applyNumberFormat="1" applyFont="1" applyFill="1" applyBorder="1" applyProtection="1"/>
    <xf numFmtId="165" fontId="5" fillId="1" borderId="4" xfId="1" applyNumberFormat="1" applyFont="1" applyFill="1" applyBorder="1" applyProtection="1"/>
    <xf numFmtId="165" fontId="5" fillId="0" borderId="7" xfId="1" applyNumberFormat="1" applyFont="1" applyFill="1" applyBorder="1"/>
    <xf numFmtId="165" fontId="5" fillId="0" borderId="9" xfId="1" applyNumberFormat="1" applyFont="1" applyFill="1" applyBorder="1"/>
    <xf numFmtId="165" fontId="5" fillId="1" borderId="8" xfId="1" applyNumberFormat="1" applyFont="1" applyFill="1" applyBorder="1" applyProtection="1"/>
    <xf numFmtId="165" fontId="5" fillId="0" borderId="22" xfId="1" applyNumberFormat="1" applyFont="1" applyFill="1" applyBorder="1"/>
    <xf numFmtId="165" fontId="5" fillId="1" borderId="23" xfId="1" applyNumberFormat="1" applyFont="1" applyFill="1" applyBorder="1"/>
    <xf numFmtId="165" fontId="5" fillId="0" borderId="21" xfId="1" applyNumberFormat="1" applyFont="1" applyFill="1" applyBorder="1"/>
    <xf numFmtId="165" fontId="5" fillId="1" borderId="23" xfId="1" applyNumberFormat="1" applyFont="1" applyFill="1" applyBorder="1" applyProtection="1"/>
    <xf numFmtId="165" fontId="5" fillId="0" borderId="3" xfId="1" applyNumberFormat="1" applyFont="1" applyFill="1" applyBorder="1" applyProtection="1"/>
    <xf numFmtId="165" fontId="5" fillId="0" borderId="5" xfId="1" applyNumberFormat="1" applyFont="1" applyFill="1" applyBorder="1"/>
    <xf numFmtId="165" fontId="5" fillId="3" borderId="4" xfId="1" applyNumberFormat="1" applyFont="1" applyFill="1" applyBorder="1" applyProtection="1"/>
    <xf numFmtId="165" fontId="5" fillId="0" borderId="17" xfId="1" applyNumberFormat="1" applyFont="1" applyFill="1" applyBorder="1" applyProtection="1"/>
    <xf numFmtId="165" fontId="5" fillId="1" borderId="18" xfId="1" applyNumberFormat="1" applyFont="1" applyFill="1" applyBorder="1" applyProtection="1"/>
    <xf numFmtId="165" fontId="5" fillId="0" borderId="16" xfId="1" applyNumberFormat="1" applyFont="1" applyFill="1" applyBorder="1" applyProtection="1"/>
    <xf numFmtId="165" fontId="5" fillId="0" borderId="22" xfId="1" applyNumberFormat="1" applyFont="1" applyFill="1" applyBorder="1" applyProtection="1"/>
    <xf numFmtId="165" fontId="5" fillId="0" borderId="21" xfId="1" applyNumberFormat="1" applyFont="1" applyFill="1" applyBorder="1" applyProtection="1"/>
    <xf numFmtId="165" fontId="5" fillId="0" borderId="7" xfId="1" applyNumberFormat="1" applyFont="1" applyFill="1" applyBorder="1" applyProtection="1"/>
    <xf numFmtId="165" fontId="5" fillId="0" borderId="9" xfId="1" applyNumberFormat="1" applyFont="1" applyFill="1" applyBorder="1" applyProtection="1"/>
    <xf numFmtId="165" fontId="5" fillId="0" borderId="17" xfId="1" applyNumberFormat="1" applyFont="1" applyFill="1" applyBorder="1"/>
    <xf numFmtId="165" fontId="5" fillId="1" borderId="18" xfId="1" applyNumberFormat="1" applyFont="1" applyFill="1" applyBorder="1"/>
    <xf numFmtId="165" fontId="5" fillId="0" borderId="16" xfId="1" applyNumberFormat="1" applyFont="1" applyFill="1" applyBorder="1"/>
    <xf numFmtId="165" fontId="5" fillId="1" borderId="4" xfId="1" applyNumberFormat="1" applyFont="1" applyFill="1" applyBorder="1"/>
    <xf numFmtId="165" fontId="5" fillId="3" borderId="37" xfId="1" applyNumberFormat="1" applyFont="1" applyFill="1" applyBorder="1" applyProtection="1"/>
    <xf numFmtId="165" fontId="10" fillId="1" borderId="3" xfId="1" applyNumberFormat="1" applyFont="1" applyFill="1" applyBorder="1" applyProtection="1"/>
    <xf numFmtId="165" fontId="10" fillId="1" borderId="8" xfId="1" applyNumberFormat="1" applyFont="1" applyFill="1" applyBorder="1"/>
    <xf numFmtId="165" fontId="10" fillId="1" borderId="8" xfId="1" applyNumberFormat="1" applyFont="1" applyFill="1" applyBorder="1" applyProtection="1"/>
    <xf numFmtId="165" fontId="10" fillId="1" borderId="4" xfId="1" applyNumberFormat="1" applyFont="1" applyFill="1" applyBorder="1" applyProtection="1"/>
    <xf numFmtId="165" fontId="10" fillId="1" borderId="5" xfId="1" applyNumberFormat="1" applyFont="1" applyFill="1" applyBorder="1" applyProtection="1"/>
    <xf numFmtId="165" fontId="5" fillId="0" borderId="0" xfId="1" applyNumberFormat="1" applyFont="1" applyFill="1"/>
    <xf numFmtId="0" fontId="20" fillId="0" borderId="0" xfId="0" applyFont="1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0" fillId="0" borderId="0" xfId="0" applyAlignment="1">
      <alignment wrapText="1"/>
    </xf>
    <xf numFmtId="164" fontId="10" fillId="2" borderId="0" xfId="9" applyNumberFormat="1" applyFont="1" applyFill="1" applyAlignment="1"/>
    <xf numFmtId="164" fontId="10" fillId="0" borderId="0" xfId="9" applyNumberFormat="1" applyFont="1" applyAlignment="1"/>
    <xf numFmtId="164" fontId="4" fillId="0" borderId="0" xfId="9" applyNumberFormat="1" applyFont="1" applyAlignment="1">
      <alignment wrapText="1"/>
    </xf>
    <xf numFmtId="164" fontId="4" fillId="0" borderId="0" xfId="9" applyNumberFormat="1" applyFont="1"/>
    <xf numFmtId="164" fontId="10" fillId="2" borderId="0" xfId="9" applyNumberFormat="1" applyFont="1" applyFill="1" applyAlignment="1">
      <alignment wrapText="1"/>
    </xf>
    <xf numFmtId="164" fontId="10" fillId="0" borderId="0" xfId="9" applyNumberFormat="1" applyFont="1" applyAlignment="1">
      <alignment wrapText="1"/>
    </xf>
    <xf numFmtId="164" fontId="10" fillId="2" borderId="0" xfId="9" applyNumberFormat="1" applyFont="1" applyFill="1" applyAlignment="1">
      <alignment horizontal="center"/>
    </xf>
    <xf numFmtId="164" fontId="10" fillId="0" borderId="0" xfId="9" applyNumberFormat="1" applyFont="1" applyAlignment="1">
      <alignment horizontal="center"/>
    </xf>
    <xf numFmtId="164" fontId="4" fillId="2" borderId="0" xfId="9" applyNumberFormat="1" applyFont="1" applyFill="1"/>
    <xf numFmtId="164" fontId="4" fillId="2" borderId="0" xfId="9" applyNumberFormat="1" applyFont="1" applyFill="1" applyAlignment="1"/>
    <xf numFmtId="164" fontId="4" fillId="0" borderId="0" xfId="9" applyNumberFormat="1" applyFont="1" applyAlignment="1"/>
    <xf numFmtId="164" fontId="10" fillId="2" borderId="0" xfId="9" applyNumberFormat="1" applyFont="1" applyFill="1"/>
    <xf numFmtId="164" fontId="5" fillId="2" borderId="0" xfId="9" applyNumberFormat="1" applyFont="1" applyFill="1" applyBorder="1" applyAlignment="1"/>
    <xf numFmtId="164" fontId="5" fillId="2" borderId="0" xfId="9" applyNumberFormat="1" applyFont="1" applyFill="1" applyBorder="1"/>
    <xf numFmtId="164" fontId="5" fillId="0" borderId="0" xfId="9" applyNumberFormat="1" applyFont="1" applyAlignment="1"/>
    <xf numFmtId="164" fontId="5" fillId="0" borderId="0" xfId="9" applyNumberFormat="1" applyFont="1"/>
    <xf numFmtId="164" fontId="10" fillId="0" borderId="10" xfId="9" applyNumberFormat="1" applyFont="1" applyBorder="1"/>
    <xf numFmtId="164" fontId="4" fillId="6" borderId="0" xfId="9" applyNumberFormat="1" applyFont="1" applyFill="1" applyBorder="1" applyAlignment="1">
      <alignment horizontal="center" wrapText="1"/>
    </xf>
    <xf numFmtId="164" fontId="5" fillId="0" borderId="15" xfId="9" applyNumberFormat="1" applyFont="1" applyBorder="1" applyAlignment="1">
      <alignment horizontal="center"/>
    </xf>
    <xf numFmtId="0" fontId="3" fillId="0" borderId="15" xfId="9" applyNumberFormat="1" applyFont="1" applyFill="1" applyBorder="1" applyAlignment="1">
      <alignment horizontal="center" wrapText="1"/>
    </xf>
    <xf numFmtId="0" fontId="3" fillId="0" borderId="0" xfId="9" applyNumberFormat="1" applyFont="1" applyFill="1" applyBorder="1" applyAlignment="1">
      <alignment horizontal="center" wrapText="1"/>
    </xf>
    <xf numFmtId="164" fontId="10" fillId="0" borderId="0" xfId="9" applyNumberFormat="1" applyFont="1" applyFill="1" applyBorder="1" applyAlignment="1">
      <alignment horizontal="center"/>
    </xf>
    <xf numFmtId="164" fontId="10" fillId="5" borderId="1" xfId="9" applyNumberFormat="1" applyFont="1" applyFill="1" applyBorder="1" applyAlignment="1">
      <alignment horizontal="center"/>
    </xf>
    <xf numFmtId="164" fontId="4" fillId="0" borderId="0" xfId="9" applyNumberFormat="1" applyFont="1" applyBorder="1" applyAlignment="1">
      <alignment wrapText="1"/>
    </xf>
    <xf numFmtId="164" fontId="5" fillId="0" borderId="15" xfId="9" applyNumberFormat="1" applyFont="1" applyFill="1" applyBorder="1" applyAlignment="1">
      <alignment horizontal="center"/>
    </xf>
    <xf numFmtId="164" fontId="5" fillId="0" borderId="0" xfId="9" applyNumberFormat="1" applyFont="1" applyFill="1" applyBorder="1" applyAlignment="1">
      <alignment horizontal="center"/>
    </xf>
    <xf numFmtId="164" fontId="5" fillId="5" borderId="1" xfId="9" applyNumberFormat="1" applyFont="1" applyFill="1" applyBorder="1" applyAlignment="1">
      <alignment horizontal="center"/>
    </xf>
    <xf numFmtId="164" fontId="10" fillId="0" borderId="15" xfId="9" applyNumberFormat="1" applyFont="1" applyBorder="1"/>
    <xf numFmtId="164" fontId="5" fillId="0" borderId="15" xfId="9" applyNumberFormat="1" applyFont="1" applyFill="1" applyBorder="1"/>
    <xf numFmtId="164" fontId="5" fillId="0" borderId="0" xfId="9" applyNumberFormat="1" applyFont="1" applyFill="1" applyBorder="1"/>
    <xf numFmtId="164" fontId="5" fillId="0" borderId="0" xfId="9" applyNumberFormat="1" applyFont="1" applyFill="1" applyBorder="1" applyAlignment="1"/>
    <xf numFmtId="164" fontId="5" fillId="5" borderId="1" xfId="9" applyNumberFormat="1" applyFont="1" applyFill="1" applyBorder="1" applyAlignment="1"/>
    <xf numFmtId="164" fontId="5" fillId="0" borderId="15" xfId="9" applyNumberFormat="1" applyFont="1" applyBorder="1"/>
    <xf numFmtId="164" fontId="10" fillId="0" borderId="0" xfId="9" applyNumberFormat="1" applyFont="1" applyBorder="1" applyAlignment="1">
      <alignment vertical="top"/>
    </xf>
    <xf numFmtId="164" fontId="10" fillId="0" borderId="0" xfId="9" applyNumberFormat="1" applyFont="1" applyBorder="1" applyAlignment="1">
      <alignment horizontal="center" vertical="top" wrapText="1"/>
    </xf>
    <xf numFmtId="164" fontId="10" fillId="0" borderId="1" xfId="9" applyNumberFormat="1" applyFont="1" applyBorder="1" applyAlignment="1">
      <alignment wrapText="1"/>
    </xf>
    <xf numFmtId="164" fontId="5" fillId="0" borderId="0" xfId="9" applyNumberFormat="1" applyFont="1" applyBorder="1"/>
    <xf numFmtId="164" fontId="5" fillId="0" borderId="0" xfId="9" applyNumberFormat="1" applyFont="1" applyBorder="1" applyAlignment="1"/>
    <xf numFmtId="164" fontId="10" fillId="0" borderId="0" xfId="9" applyNumberFormat="1" applyFont="1" applyBorder="1" applyAlignment="1">
      <alignment horizontal="center" vertical="top"/>
    </xf>
    <xf numFmtId="164" fontId="5" fillId="0" borderId="0" xfId="9" applyNumberFormat="1" applyFont="1" applyBorder="1" applyAlignment="1">
      <alignment vertical="top"/>
    </xf>
    <xf numFmtId="164" fontId="5" fillId="0" borderId="0" xfId="9" applyNumberFormat="1" applyFont="1" applyBorder="1" applyAlignment="1">
      <alignment horizontal="center" vertical="top"/>
    </xf>
    <xf numFmtId="164" fontId="5" fillId="0" borderId="1" xfId="9" applyNumberFormat="1" applyFont="1" applyBorder="1"/>
    <xf numFmtId="164" fontId="5" fillId="0" borderId="1" xfId="9" applyNumberFormat="1" applyFont="1" applyBorder="1" applyAlignment="1"/>
    <xf numFmtId="164" fontId="5" fillId="5" borderId="15" xfId="9" applyNumberFormat="1" applyFont="1" applyFill="1" applyBorder="1" applyAlignment="1">
      <alignment horizontal="right"/>
    </xf>
    <xf numFmtId="164" fontId="5" fillId="5" borderId="0" xfId="9" applyNumberFormat="1" applyFont="1" applyFill="1" applyBorder="1" applyAlignment="1">
      <alignment horizontal="right"/>
    </xf>
    <xf numFmtId="164" fontId="5" fillId="5" borderId="0" xfId="9" applyNumberFormat="1" applyFont="1" applyFill="1" applyBorder="1" applyAlignment="1"/>
    <xf numFmtId="165" fontId="5" fillId="0" borderId="1" xfId="1" applyNumberFormat="1" applyFont="1" applyBorder="1" applyAlignment="1"/>
    <xf numFmtId="165" fontId="5" fillId="0" borderId="15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 applyBorder="1" applyAlignment="1">
      <alignment horizontal="right"/>
    </xf>
    <xf numFmtId="165" fontId="5" fillId="5" borderId="1" xfId="1" applyNumberFormat="1" applyFont="1" applyFill="1" applyBorder="1" applyAlignment="1"/>
    <xf numFmtId="165" fontId="5" fillId="0" borderId="15" xfId="1" applyNumberFormat="1" applyFont="1" applyBorder="1" applyAlignment="1"/>
    <xf numFmtId="165" fontId="5" fillId="0" borderId="0" xfId="1" applyNumberFormat="1" applyFont="1" applyBorder="1" applyAlignment="1"/>
    <xf numFmtId="165" fontId="5" fillId="0" borderId="15" xfId="1" applyNumberFormat="1" applyFont="1" applyBorder="1" applyAlignment="1">
      <alignment horizontal="right"/>
    </xf>
    <xf numFmtId="164" fontId="4" fillId="0" borderId="1" xfId="9" applyNumberFormat="1" applyFont="1" applyBorder="1" applyAlignment="1"/>
    <xf numFmtId="164" fontId="5" fillId="5" borderId="15" xfId="9" applyNumberFormat="1" applyFont="1" applyFill="1" applyBorder="1" applyAlignment="1"/>
    <xf numFmtId="165" fontId="5" fillId="5" borderId="15" xfId="1" applyNumberFormat="1" applyFont="1" applyFill="1" applyBorder="1" applyAlignment="1">
      <alignment horizontal="right"/>
    </xf>
    <xf numFmtId="165" fontId="5" fillId="5" borderId="0" xfId="1" applyNumberFormat="1" applyFont="1" applyFill="1" applyBorder="1" applyAlignment="1">
      <alignment horizontal="right"/>
    </xf>
    <xf numFmtId="164" fontId="10" fillId="0" borderId="1" xfId="9" applyNumberFormat="1" applyFont="1" applyBorder="1" applyAlignment="1"/>
    <xf numFmtId="164" fontId="5" fillId="5" borderId="15" xfId="9" applyNumberFormat="1" applyFont="1" applyFill="1" applyBorder="1"/>
    <xf numFmtId="164" fontId="5" fillId="5" borderId="0" xfId="9" applyNumberFormat="1" applyFont="1" applyFill="1" applyBorder="1" applyAlignment="1">
      <alignment vertical="top"/>
    </xf>
    <xf numFmtId="164" fontId="5" fillId="5" borderId="0" xfId="9" applyNumberFormat="1" applyFont="1" applyFill="1" applyBorder="1" applyAlignment="1">
      <alignment horizontal="center" vertical="top"/>
    </xf>
    <xf numFmtId="164" fontId="5" fillId="5" borderId="1" xfId="9" applyNumberFormat="1" applyFont="1" applyFill="1" applyBorder="1"/>
    <xf numFmtId="164" fontId="5" fillId="5" borderId="32" xfId="9" applyNumberFormat="1" applyFont="1" applyFill="1" applyBorder="1"/>
    <xf numFmtId="164" fontId="5" fillId="5" borderId="31" xfId="9" applyNumberFormat="1" applyFont="1" applyFill="1" applyBorder="1" applyAlignment="1">
      <alignment vertical="top"/>
    </xf>
    <xf numFmtId="164" fontId="5" fillId="5" borderId="31" xfId="9" applyNumberFormat="1" applyFont="1" applyFill="1" applyBorder="1" applyAlignment="1"/>
    <xf numFmtId="164" fontId="5" fillId="5" borderId="33" xfId="9" applyNumberFormat="1" applyFont="1" applyFill="1" applyBorder="1" applyAlignment="1"/>
    <xf numFmtId="165" fontId="5" fillId="5" borderId="32" xfId="1" applyNumberFormat="1" applyFont="1" applyFill="1" applyBorder="1" applyAlignment="1">
      <alignment horizontal="right"/>
    </xf>
    <xf numFmtId="165" fontId="5" fillId="5" borderId="31" xfId="1" applyNumberFormat="1" applyFont="1" applyFill="1" applyBorder="1" applyAlignment="1">
      <alignment horizontal="right"/>
    </xf>
    <xf numFmtId="165" fontId="5" fillId="5" borderId="33" xfId="1" applyNumberFormat="1" applyFont="1" applyFill="1" applyBorder="1" applyAlignment="1"/>
    <xf numFmtId="164" fontId="10" fillId="0" borderId="1" xfId="9" applyNumberFormat="1" applyFont="1" applyBorder="1" applyAlignment="1">
      <alignment vertical="top"/>
    </xf>
    <xf numFmtId="164" fontId="10" fillId="0" borderId="1" xfId="9" applyNumberFormat="1" applyFont="1" applyBorder="1"/>
    <xf numFmtId="164" fontId="5" fillId="0" borderId="1" xfId="9" applyNumberFormat="1" applyFont="1" applyBorder="1" applyAlignment="1">
      <alignment wrapText="1"/>
    </xf>
    <xf numFmtId="165" fontId="5" fillId="5" borderId="0" xfId="1" applyNumberFormat="1" applyFont="1" applyFill="1" applyBorder="1" applyAlignment="1"/>
    <xf numFmtId="164" fontId="5" fillId="5" borderId="31" xfId="9" applyNumberFormat="1" applyFont="1" applyFill="1" applyBorder="1" applyAlignment="1">
      <alignment horizontal="center"/>
    </xf>
    <xf numFmtId="164" fontId="5" fillId="5" borderId="33" xfId="9" applyNumberFormat="1" applyFont="1" applyFill="1" applyBorder="1"/>
    <xf numFmtId="165" fontId="5" fillId="5" borderId="0" xfId="1" applyNumberFormat="1" applyFont="1" applyFill="1" applyBorder="1" applyAlignment="1">
      <alignment horizontal="left"/>
    </xf>
    <xf numFmtId="164" fontId="5" fillId="0" borderId="1" xfId="9" applyNumberFormat="1" applyFont="1" applyBorder="1" applyAlignment="1">
      <alignment vertical="top"/>
    </xf>
    <xf numFmtId="164" fontId="5" fillId="5" borderId="31" xfId="9" applyNumberFormat="1" applyFont="1" applyFill="1" applyBorder="1" applyAlignment="1">
      <alignment horizontal="center" vertical="top"/>
    </xf>
    <xf numFmtId="164" fontId="5" fillId="5" borderId="0" xfId="9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Fill="1" applyBorder="1" applyAlignment="1"/>
    <xf numFmtId="165" fontId="5" fillId="0" borderId="1" xfId="1" applyNumberFormat="1" applyFont="1" applyFill="1" applyBorder="1" applyAlignment="1"/>
    <xf numFmtId="164" fontId="10" fillId="5" borderId="34" xfId="9" applyNumberFormat="1" applyFont="1" applyFill="1" applyBorder="1"/>
    <xf numFmtId="164" fontId="10" fillId="5" borderId="31" xfId="9" applyNumberFormat="1" applyFont="1" applyFill="1" applyBorder="1" applyAlignment="1">
      <alignment vertical="top"/>
    </xf>
    <xf numFmtId="164" fontId="10" fillId="5" borderId="31" xfId="9" applyNumberFormat="1" applyFont="1" applyFill="1" applyBorder="1" applyAlignment="1">
      <alignment horizontal="center" vertical="top"/>
    </xf>
    <xf numFmtId="164" fontId="5" fillId="5" borderId="31" xfId="9" applyNumberFormat="1" applyFont="1" applyFill="1" applyBorder="1"/>
    <xf numFmtId="165" fontId="5" fillId="5" borderId="34" xfId="1" applyNumberFormat="1" applyFont="1" applyFill="1" applyBorder="1" applyAlignment="1">
      <alignment horizontal="right"/>
    </xf>
    <xf numFmtId="164" fontId="10" fillId="0" borderId="0" xfId="9" applyNumberFormat="1" applyFont="1" applyFill="1" applyBorder="1"/>
    <xf numFmtId="164" fontId="10" fillId="0" borderId="0" xfId="9" applyNumberFormat="1" applyFont="1" applyFill="1" applyBorder="1" applyAlignment="1">
      <alignment vertical="top"/>
    </xf>
    <xf numFmtId="164" fontId="10" fillId="0" borderId="0" xfId="9" applyNumberFormat="1" applyFont="1" applyFill="1" applyBorder="1" applyAlignment="1">
      <alignment horizontal="center" vertical="top"/>
    </xf>
    <xf numFmtId="165" fontId="5" fillId="0" borderId="0" xfId="1" applyNumberFormat="1" applyFont="1" applyFill="1" applyBorder="1" applyAlignment="1">
      <alignment horizontal="right"/>
    </xf>
    <xf numFmtId="164" fontId="4" fillId="0" borderId="0" xfId="9" applyNumberFormat="1" applyFont="1" applyFill="1" applyBorder="1" applyAlignment="1">
      <alignment vertical="top"/>
    </xf>
    <xf numFmtId="164" fontId="7" fillId="0" borderId="0" xfId="9" applyNumberFormat="1" applyFill="1" applyBorder="1"/>
    <xf numFmtId="164" fontId="7" fillId="0" borderId="0" xfId="9" applyNumberFormat="1" applyFill="1" applyBorder="1" applyAlignment="1">
      <alignment horizontal="center"/>
    </xf>
    <xf numFmtId="164" fontId="7" fillId="0" borderId="0" xfId="9" applyNumberFormat="1"/>
    <xf numFmtId="164" fontId="5" fillId="0" borderId="0" xfId="10" applyNumberFormat="1" applyFont="1" applyFill="1" applyBorder="1"/>
    <xf numFmtId="164" fontId="7" fillId="0" borderId="0" xfId="9" applyNumberFormat="1" applyBorder="1" applyAlignment="1">
      <alignment horizontal="center"/>
    </xf>
    <xf numFmtId="164" fontId="7" fillId="0" borderId="0" xfId="9" applyNumberFormat="1" applyBorder="1"/>
    <xf numFmtId="164" fontId="7" fillId="0" borderId="0" xfId="9" applyNumberFormat="1" applyAlignment="1">
      <alignment horizontal="center"/>
    </xf>
    <xf numFmtId="37" fontId="5" fillId="1" borderId="4" xfId="1" applyNumberFormat="1" applyFont="1" applyFill="1" applyBorder="1" applyProtection="1"/>
    <xf numFmtId="164" fontId="10" fillId="0" borderId="0" xfId="9" applyNumberFormat="1" applyFont="1" applyBorder="1" applyAlignment="1">
      <alignment vertical="top"/>
    </xf>
    <xf numFmtId="164" fontId="10" fillId="0" borderId="1" xfId="9" applyNumberFormat="1" applyFont="1" applyBorder="1" applyAlignment="1">
      <alignment vertical="top"/>
    </xf>
    <xf numFmtId="164" fontId="5" fillId="0" borderId="0" xfId="9" applyNumberFormat="1" applyFont="1" applyBorder="1" applyAlignment="1">
      <alignment vertical="top"/>
    </xf>
    <xf numFmtId="164" fontId="5" fillId="0" borderId="1" xfId="9" applyNumberFormat="1" applyFont="1" applyBorder="1" applyAlignment="1">
      <alignment vertical="top"/>
    </xf>
    <xf numFmtId="164" fontId="10" fillId="2" borderId="0" xfId="9" applyNumberFormat="1" applyFont="1" applyFill="1" applyAlignment="1">
      <alignment horizontal="center"/>
    </xf>
    <xf numFmtId="164" fontId="16" fillId="0" borderId="0" xfId="5" applyNumberFormat="1" applyFont="1" applyBorder="1" applyAlignment="1">
      <alignment vertical="top"/>
    </xf>
    <xf numFmtId="164" fontId="10" fillId="0" borderId="58" xfId="4" applyNumberFormat="1" applyFont="1" applyFill="1" applyBorder="1" applyAlignment="1">
      <alignment horizontal="center"/>
    </xf>
    <xf numFmtId="164" fontId="5" fillId="0" borderId="60" xfId="4" applyNumberFormat="1" applyFont="1" applyFill="1" applyBorder="1"/>
    <xf numFmtId="164" fontId="5" fillId="0" borderId="61" xfId="4" applyNumberFormat="1" applyFont="1" applyFill="1" applyBorder="1"/>
    <xf numFmtId="164" fontId="5" fillId="0" borderId="62" xfId="4" applyNumberFormat="1" applyFont="1" applyFill="1" applyBorder="1"/>
    <xf numFmtId="165" fontId="5" fillId="1" borderId="59" xfId="1" applyNumberFormat="1" applyFont="1" applyFill="1" applyBorder="1" applyProtection="1"/>
    <xf numFmtId="165" fontId="5" fillId="0" borderId="59" xfId="1" applyNumberFormat="1" applyFont="1" applyFill="1" applyBorder="1"/>
    <xf numFmtId="165" fontId="5" fillId="0" borderId="62" xfId="1" applyNumberFormat="1" applyFont="1" applyFill="1" applyBorder="1"/>
    <xf numFmtId="165" fontId="5" fillId="0" borderId="58" xfId="1" applyNumberFormat="1" applyFont="1" applyFill="1" applyBorder="1"/>
    <xf numFmtId="165" fontId="5" fillId="1" borderId="58" xfId="1" applyNumberFormat="1" applyFont="1" applyFill="1" applyBorder="1" applyProtection="1"/>
    <xf numFmtId="165" fontId="5" fillId="0" borderId="58" xfId="1" applyNumberFormat="1" applyFont="1" applyFill="1" applyBorder="1" applyProtection="1"/>
    <xf numFmtId="165" fontId="5" fillId="0" borderId="61" xfId="1" applyNumberFormat="1" applyFont="1" applyFill="1" applyBorder="1" applyProtection="1"/>
    <xf numFmtId="165" fontId="5" fillId="0" borderId="62" xfId="1" applyNumberFormat="1" applyFont="1" applyFill="1" applyBorder="1" applyProtection="1"/>
    <xf numFmtId="165" fontId="5" fillId="0" borderId="59" xfId="1" applyNumberFormat="1" applyFont="1" applyFill="1" applyBorder="1" applyProtection="1"/>
    <xf numFmtId="165" fontId="10" fillId="1" borderId="58" xfId="1" applyNumberFormat="1" applyFont="1" applyFill="1" applyBorder="1" applyProtection="1"/>
    <xf numFmtId="165" fontId="5" fillId="0" borderId="61" xfId="1" applyNumberFormat="1" applyFont="1" applyFill="1" applyBorder="1"/>
    <xf numFmtId="165" fontId="5" fillId="1" borderId="62" xfId="1" applyNumberFormat="1" applyFont="1" applyFill="1" applyBorder="1" applyProtection="1"/>
    <xf numFmtId="164" fontId="3" fillId="0" borderId="15" xfId="9" applyNumberFormat="1" applyFont="1" applyFill="1" applyBorder="1" applyAlignment="1">
      <alignment horizontal="center" wrapText="1"/>
    </xf>
    <xf numFmtId="164" fontId="3" fillId="0" borderId="0" xfId="9" applyNumberFormat="1" applyFont="1" applyFill="1" applyBorder="1" applyAlignment="1">
      <alignment horizontal="center" wrapText="1"/>
    </xf>
    <xf numFmtId="164" fontId="3" fillId="0" borderId="1" xfId="9" applyNumberFormat="1" applyFont="1" applyFill="1" applyBorder="1" applyAlignment="1">
      <alignment horizontal="center" wrapText="1"/>
    </xf>
    <xf numFmtId="164" fontId="10" fillId="0" borderId="15" xfId="9" applyNumberFormat="1" applyFont="1" applyBorder="1" applyAlignment="1">
      <alignment wrapText="1"/>
    </xf>
    <xf numFmtId="164" fontId="5" fillId="0" borderId="1" xfId="9" applyNumberFormat="1" applyFont="1" applyFill="1" applyBorder="1" applyAlignment="1">
      <alignment horizontal="center"/>
    </xf>
    <xf numFmtId="164" fontId="5" fillId="0" borderId="1" xfId="9" applyNumberFormat="1" applyFont="1" applyFill="1" applyBorder="1"/>
    <xf numFmtId="164" fontId="5" fillId="5" borderId="1" xfId="9" applyNumberFormat="1" applyFont="1" applyFill="1" applyBorder="1" applyAlignment="1">
      <alignment horizontal="right"/>
    </xf>
    <xf numFmtId="165" fontId="5" fillId="0" borderId="1" xfId="1" applyNumberFormat="1" applyFont="1" applyBorder="1"/>
    <xf numFmtId="165" fontId="5" fillId="0" borderId="1" xfId="1" applyNumberFormat="1" applyFont="1" applyBorder="1" applyAlignment="1">
      <alignment horizontal="right"/>
    </xf>
    <xf numFmtId="165" fontId="5" fillId="5" borderId="1" xfId="1" applyNumberFormat="1" applyFont="1" applyFill="1" applyBorder="1" applyAlignment="1">
      <alignment horizontal="right"/>
    </xf>
    <xf numFmtId="165" fontId="5" fillId="5" borderId="33" xfId="1" applyNumberFormat="1" applyFont="1" applyFill="1" applyBorder="1" applyAlignment="1">
      <alignment horizontal="right"/>
    </xf>
    <xf numFmtId="164" fontId="4" fillId="0" borderId="1" xfId="9" applyNumberFormat="1" applyFont="1" applyBorder="1"/>
    <xf numFmtId="165" fontId="5" fillId="0" borderId="1" xfId="1" applyNumberFormat="1" applyFont="1" applyBorder="1" applyAlignment="1">
      <alignment horizontal="left"/>
    </xf>
    <xf numFmtId="165" fontId="5" fillId="5" borderId="35" xfId="1" applyNumberFormat="1" applyFont="1" applyFill="1" applyBorder="1" applyAlignment="1">
      <alignment horizontal="right"/>
    </xf>
    <xf numFmtId="164" fontId="24" fillId="0" borderId="0" xfId="9" applyNumberFormat="1" applyFont="1" applyAlignment="1">
      <alignment wrapText="1"/>
    </xf>
    <xf numFmtId="164" fontId="24" fillId="0" borderId="0" xfId="9" applyNumberFormat="1" applyFont="1"/>
    <xf numFmtId="164" fontId="25" fillId="0" borderId="0" xfId="9" applyNumberFormat="1" applyFont="1"/>
    <xf numFmtId="164" fontId="24" fillId="8" borderId="0" xfId="9" applyNumberFormat="1" applyFont="1" applyFill="1" applyAlignment="1">
      <alignment wrapText="1"/>
    </xf>
    <xf numFmtId="164" fontId="24" fillId="8" borderId="0" xfId="9" applyNumberFormat="1" applyFont="1" applyFill="1"/>
    <xf numFmtId="164" fontId="24" fillId="0" borderId="0" xfId="9" applyNumberFormat="1" applyFont="1" applyFill="1" applyBorder="1" applyAlignment="1">
      <alignment vertical="top"/>
    </xf>
    <xf numFmtId="164" fontId="25" fillId="0" borderId="0" xfId="10" applyNumberFormat="1" applyFont="1" applyFill="1" applyBorder="1"/>
    <xf numFmtId="164" fontId="24" fillId="0" borderId="0" xfId="9" applyNumberFormat="1" applyFont="1" applyBorder="1" applyAlignment="1">
      <alignment horizontal="center"/>
    </xf>
    <xf numFmtId="164" fontId="24" fillId="0" borderId="0" xfId="9" applyNumberFormat="1" applyFont="1" applyBorder="1"/>
    <xf numFmtId="164" fontId="24" fillId="0" borderId="0" xfId="9" applyNumberFormat="1" applyFont="1" applyAlignment="1">
      <alignment horizontal="center"/>
    </xf>
    <xf numFmtId="164" fontId="28" fillId="0" borderId="15" xfId="9" applyNumberFormat="1" applyFont="1" applyBorder="1" applyAlignment="1">
      <alignment horizontal="center"/>
    </xf>
    <xf numFmtId="164" fontId="28" fillId="0" borderId="0" xfId="9" applyNumberFormat="1" applyFont="1" applyBorder="1" applyAlignment="1">
      <alignment vertical="top"/>
    </xf>
    <xf numFmtId="164" fontId="28" fillId="0" borderId="1" xfId="9" applyNumberFormat="1" applyFont="1" applyBorder="1" applyAlignment="1">
      <alignment vertical="top"/>
    </xf>
    <xf numFmtId="164" fontId="28" fillId="0" borderId="0" xfId="9" applyNumberFormat="1" applyFont="1" applyFill="1" applyBorder="1" applyAlignment="1">
      <alignment horizontal="center"/>
    </xf>
    <xf numFmtId="164" fontId="29" fillId="0" borderId="0" xfId="9" applyNumberFormat="1" applyFont="1" applyBorder="1" applyAlignment="1">
      <alignment wrapText="1"/>
    </xf>
    <xf numFmtId="164" fontId="29" fillId="0" borderId="0" xfId="9" applyNumberFormat="1" applyFont="1"/>
    <xf numFmtId="164" fontId="5" fillId="5" borderId="0" xfId="9" applyNumberFormat="1" applyFont="1" applyFill="1" applyBorder="1"/>
    <xf numFmtId="165" fontId="10" fillId="5" borderId="33" xfId="1" applyNumberFormat="1" applyFont="1" applyFill="1" applyBorder="1" applyAlignment="1"/>
    <xf numFmtId="0" fontId="30" fillId="0" borderId="1" xfId="0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164" fontId="10" fillId="0" borderId="1" xfId="5" applyNumberFormat="1" applyFont="1" applyBorder="1" applyAlignment="1">
      <alignment wrapText="1"/>
    </xf>
    <xf numFmtId="165" fontId="5" fillId="0" borderId="1" xfId="1" applyNumberFormat="1" applyFont="1" applyBorder="1" applyAlignment="1">
      <alignment wrapText="1"/>
    </xf>
    <xf numFmtId="164" fontId="3" fillId="0" borderId="15" xfId="5" applyNumberFormat="1" applyFont="1" applyFill="1" applyBorder="1" applyAlignment="1">
      <alignment horizontal="center" vertical="top" wrapText="1"/>
    </xf>
    <xf numFmtId="164" fontId="3" fillId="0" borderId="0" xfId="5" applyNumberFormat="1" applyFont="1" applyFill="1" applyBorder="1" applyAlignment="1">
      <alignment horizontal="center" vertical="top" wrapText="1"/>
    </xf>
    <xf numFmtId="164" fontId="10" fillId="0" borderId="1" xfId="5" applyNumberFormat="1" applyFont="1" applyBorder="1" applyAlignment="1"/>
    <xf numFmtId="165" fontId="16" fillId="5" borderId="63" xfId="1" applyNumberFormat="1" applyFont="1" applyFill="1" applyBorder="1" applyAlignment="1">
      <alignment horizontal="right"/>
    </xf>
    <xf numFmtId="164" fontId="5" fillId="0" borderId="1" xfId="5" applyNumberFormat="1" applyFont="1" applyBorder="1" applyAlignment="1"/>
    <xf numFmtId="164" fontId="5" fillId="0" borderId="1" xfId="5" applyNumberFormat="1" applyFont="1" applyBorder="1"/>
    <xf numFmtId="165" fontId="32" fillId="0" borderId="5" xfId="1" applyNumberFormat="1" applyFont="1" applyFill="1" applyBorder="1" applyProtection="1"/>
    <xf numFmtId="164" fontId="5" fillId="0" borderId="1" xfId="9" applyNumberFormat="1" applyFont="1" applyBorder="1" applyAlignment="1">
      <alignment vertical="top"/>
    </xf>
    <xf numFmtId="3" fontId="21" fillId="0" borderId="39" xfId="0" applyNumberFormat="1" applyFont="1" applyFill="1" applyBorder="1" applyAlignment="1">
      <alignment vertical="center" wrapText="1"/>
    </xf>
    <xf numFmtId="3" fontId="21" fillId="9" borderId="39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horizontal="right" vertical="center" wrapText="1"/>
    </xf>
    <xf numFmtId="3" fontId="23" fillId="0" borderId="53" xfId="0" applyNumberFormat="1" applyFont="1" applyFill="1" applyBorder="1" applyAlignment="1">
      <alignment horizontal="right" vertical="center" wrapText="1"/>
    </xf>
    <xf numFmtId="3" fontId="21" fillId="7" borderId="39" xfId="0" applyNumberFormat="1" applyFont="1" applyFill="1" applyBorder="1" applyAlignment="1">
      <alignment vertical="center" wrapText="1"/>
    </xf>
    <xf numFmtId="3" fontId="21" fillId="7" borderId="53" xfId="0" applyNumberFormat="1" applyFont="1" applyFill="1" applyBorder="1" applyAlignment="1">
      <alignment vertical="center" wrapText="1"/>
    </xf>
    <xf numFmtId="3" fontId="21" fillId="7" borderId="64" xfId="0" applyNumberFormat="1" applyFont="1" applyFill="1" applyBorder="1" applyAlignment="1">
      <alignment vertical="center" wrapText="1"/>
    </xf>
    <xf numFmtId="3" fontId="21" fillId="7" borderId="65" xfId="0" applyNumberFormat="1" applyFont="1" applyFill="1" applyBorder="1" applyAlignment="1">
      <alignment vertical="center" wrapText="1"/>
    </xf>
    <xf numFmtId="164" fontId="10" fillId="0" borderId="0" xfId="9" applyNumberFormat="1" applyFont="1" applyBorder="1" applyAlignment="1">
      <alignment vertical="top"/>
    </xf>
    <xf numFmtId="164" fontId="10" fillId="0" borderId="1" xfId="9" applyNumberFormat="1" applyFont="1" applyBorder="1" applyAlignment="1">
      <alignment vertical="top"/>
    </xf>
    <xf numFmtId="164" fontId="5" fillId="0" borderId="0" xfId="9" applyNumberFormat="1" applyFont="1" applyBorder="1" applyAlignment="1">
      <alignment vertical="top"/>
    </xf>
    <xf numFmtId="164" fontId="5" fillId="0" borderId="1" xfId="9" applyNumberFormat="1" applyFont="1" applyBorder="1" applyAlignment="1">
      <alignment vertical="top"/>
    </xf>
    <xf numFmtId="0" fontId="19" fillId="5" borderId="39" xfId="0" applyFont="1" applyFill="1" applyBorder="1" applyAlignment="1">
      <alignment horizontal="left" vertical="center" wrapText="1"/>
    </xf>
    <xf numFmtId="3" fontId="19" fillId="5" borderId="39" xfId="0" applyNumberFormat="1" applyFont="1" applyFill="1" applyBorder="1" applyAlignment="1">
      <alignment vertical="center" wrapText="1"/>
    </xf>
    <xf numFmtId="0" fontId="19" fillId="5" borderId="54" xfId="0" applyFont="1" applyFill="1" applyBorder="1" applyAlignment="1">
      <alignment horizontal="left" vertical="center" wrapText="1"/>
    </xf>
    <xf numFmtId="0" fontId="21" fillId="0" borderId="39" xfId="0" applyFont="1" applyFill="1" applyBorder="1" applyAlignment="1">
      <alignment horizontal="left" vertical="center" wrapText="1"/>
    </xf>
    <xf numFmtId="3" fontId="19" fillId="5" borderId="53" xfId="0" applyNumberFormat="1" applyFont="1" applyFill="1" applyBorder="1" applyAlignment="1">
      <alignment horizontal="right" vertical="center" wrapText="1"/>
    </xf>
    <xf numFmtId="0" fontId="21" fillId="0" borderId="54" xfId="0" applyFont="1" applyFill="1" applyBorder="1" applyAlignment="1">
      <alignment horizontal="left" vertical="center" wrapText="1"/>
    </xf>
    <xf numFmtId="3" fontId="19" fillId="5" borderId="66" xfId="0" applyNumberFormat="1" applyFont="1" applyFill="1" applyBorder="1" applyAlignment="1">
      <alignment horizontal="right" vertical="center" wrapText="1"/>
    </xf>
    <xf numFmtId="3" fontId="21" fillId="0" borderId="66" xfId="0" applyNumberFormat="1" applyFont="1" applyFill="1" applyBorder="1" applyAlignment="1">
      <alignment horizontal="right" vertical="center" wrapText="1"/>
    </xf>
    <xf numFmtId="164" fontId="3" fillId="0" borderId="15" xfId="5" applyNumberFormat="1" applyFont="1" applyFill="1" applyBorder="1" applyAlignment="1">
      <alignment horizontal="center" vertical="center" wrapText="1"/>
    </xf>
    <xf numFmtId="164" fontId="3" fillId="0" borderId="0" xfId="5" applyNumberFormat="1" applyFont="1" applyFill="1" applyBorder="1" applyAlignment="1">
      <alignment horizontal="center" vertical="center" wrapText="1"/>
    </xf>
    <xf numFmtId="164" fontId="3" fillId="0" borderId="15" xfId="9" applyNumberFormat="1" applyFont="1" applyFill="1" applyBorder="1" applyAlignment="1">
      <alignment horizontal="center" vertical="top" wrapText="1"/>
    </xf>
    <xf numFmtId="164" fontId="3" fillId="0" borderId="0" xfId="9" applyNumberFormat="1" applyFont="1" applyFill="1" applyBorder="1" applyAlignment="1">
      <alignment horizontal="center" vertical="top" wrapText="1"/>
    </xf>
    <xf numFmtId="164" fontId="5" fillId="0" borderId="0" xfId="9" applyNumberFormat="1" applyFont="1" applyBorder="1" applyAlignment="1">
      <alignment vertical="top"/>
    </xf>
    <xf numFmtId="164" fontId="5" fillId="0" borderId="15" xfId="9" applyNumberFormat="1" applyFont="1" applyFill="1" applyBorder="1" applyAlignment="1">
      <alignment horizontal="right"/>
    </xf>
    <xf numFmtId="164" fontId="5" fillId="0" borderId="0" xfId="9" applyNumberFormat="1" applyFont="1" applyFill="1" applyBorder="1" applyAlignment="1">
      <alignment horizontal="right"/>
    </xf>
    <xf numFmtId="164" fontId="5" fillId="0" borderId="1" xfId="9" applyNumberFormat="1" applyFont="1" applyFill="1" applyBorder="1" applyAlignment="1">
      <alignment horizontal="right"/>
    </xf>
    <xf numFmtId="164" fontId="5" fillId="8" borderId="24" xfId="4" applyNumberFormat="1" applyFont="1" applyFill="1" applyBorder="1" applyAlignment="1">
      <alignment horizontal="left"/>
    </xf>
    <xf numFmtId="164" fontId="5" fillId="8" borderId="25" xfId="4" applyNumberFormat="1" applyFont="1" applyFill="1" applyBorder="1" applyAlignment="1" applyProtection="1">
      <alignment vertical="top"/>
    </xf>
    <xf numFmtId="164" fontId="5" fillId="8" borderId="5" xfId="4" applyNumberFormat="1" applyFont="1" applyFill="1" applyBorder="1" applyAlignment="1" applyProtection="1"/>
    <xf numFmtId="164" fontId="5" fillId="8" borderId="1" xfId="9" applyNumberFormat="1" applyFont="1" applyFill="1" applyBorder="1" applyAlignment="1"/>
    <xf numFmtId="164" fontId="5" fillId="8" borderId="15" xfId="9" applyNumberFormat="1" applyFont="1" applyFill="1" applyBorder="1" applyAlignment="1">
      <alignment horizontal="right"/>
    </xf>
    <xf numFmtId="164" fontId="5" fillId="8" borderId="0" xfId="9" applyNumberFormat="1" applyFont="1" applyFill="1" applyBorder="1" applyAlignment="1">
      <alignment horizontal="right"/>
    </xf>
    <xf numFmtId="164" fontId="5" fillId="8" borderId="1" xfId="9" applyNumberFormat="1" applyFont="1" applyFill="1" applyBorder="1" applyAlignment="1">
      <alignment horizontal="right"/>
    </xf>
    <xf numFmtId="164" fontId="5" fillId="8" borderId="0" xfId="9" applyNumberFormat="1" applyFont="1" applyFill="1" applyBorder="1" applyAlignment="1"/>
    <xf numFmtId="164" fontId="4" fillId="8" borderId="0" xfId="9" applyNumberFormat="1" applyFont="1" applyFill="1" applyBorder="1" applyAlignment="1">
      <alignment wrapText="1"/>
    </xf>
    <xf numFmtId="164" fontId="4" fillId="8" borderId="0" xfId="9" applyNumberFormat="1" applyFont="1" applyFill="1" applyAlignment="1">
      <alignment wrapText="1"/>
    </xf>
    <xf numFmtId="165" fontId="5" fillId="0" borderId="15" xfId="1" applyNumberFormat="1" applyFont="1" applyFill="1" applyBorder="1"/>
    <xf numFmtId="3" fontId="4" fillId="0" borderId="39" xfId="10" applyNumberFormat="1" applyFont="1" applyFill="1" applyBorder="1" applyAlignment="1">
      <alignment wrapText="1"/>
    </xf>
    <xf numFmtId="164" fontId="4" fillId="0" borderId="0" xfId="9" applyNumberFormat="1" applyFont="1" applyFill="1" applyBorder="1"/>
    <xf numFmtId="164" fontId="4" fillId="0" borderId="0" xfId="9" applyNumberFormat="1" applyFont="1" applyFill="1" applyBorder="1" applyAlignment="1">
      <alignment horizontal="center"/>
    </xf>
    <xf numFmtId="164" fontId="4" fillId="0" borderId="0" xfId="9" applyNumberFormat="1" applyFont="1" applyBorder="1" applyAlignment="1">
      <alignment horizontal="center"/>
    </xf>
    <xf numFmtId="164" fontId="4" fillId="0" borderId="0" xfId="9" applyNumberFormat="1" applyFont="1" applyBorder="1"/>
    <xf numFmtId="164" fontId="3" fillId="0" borderId="1" xfId="9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3" fontId="1" fillId="0" borderId="0" xfId="0" applyNumberFormat="1" applyFont="1" applyFill="1" applyBorder="1"/>
    <xf numFmtId="3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/>
    <xf numFmtId="3" fontId="0" fillId="0" borderId="0" xfId="0" applyNumberForma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3" fontId="19" fillId="7" borderId="39" xfId="0" applyNumberFormat="1" applyFont="1" applyFill="1" applyBorder="1" applyAlignment="1">
      <alignment horizontal="center" wrapText="1"/>
    </xf>
    <xf numFmtId="0" fontId="19" fillId="10" borderId="39" xfId="0" applyFont="1" applyFill="1" applyBorder="1" applyAlignment="1">
      <alignment horizontal="left" vertical="center" wrapText="1"/>
    </xf>
    <xf numFmtId="3" fontId="19" fillId="10" borderId="39" xfId="0" applyNumberFormat="1" applyFont="1" applyFill="1" applyBorder="1" applyAlignment="1">
      <alignment horizontal="right" vertical="center" wrapText="1"/>
    </xf>
    <xf numFmtId="3" fontId="19" fillId="10" borderId="53" xfId="0" applyNumberFormat="1" applyFont="1" applyFill="1" applyBorder="1" applyAlignment="1">
      <alignment horizontal="right" vertical="center" wrapText="1"/>
    </xf>
    <xf numFmtId="3" fontId="19" fillId="10" borderId="54" xfId="0" applyNumberFormat="1" applyFont="1" applyFill="1" applyBorder="1" applyAlignment="1">
      <alignment vertical="center" wrapText="1"/>
    </xf>
    <xf numFmtId="3" fontId="19" fillId="10" borderId="55" xfId="0" applyNumberFormat="1" applyFont="1" applyFill="1" applyBorder="1" applyAlignment="1">
      <alignment vertical="center" wrapText="1"/>
    </xf>
    <xf numFmtId="0" fontId="19" fillId="10" borderId="39" xfId="0" applyFont="1" applyFill="1" applyBorder="1" applyAlignment="1">
      <alignment vertical="center" wrapText="1"/>
    </xf>
    <xf numFmtId="3" fontId="19" fillId="10" borderId="39" xfId="0" applyNumberFormat="1" applyFont="1" applyFill="1" applyBorder="1" applyAlignment="1">
      <alignment vertical="center" wrapText="1"/>
    </xf>
    <xf numFmtId="3" fontId="19" fillId="10" borderId="53" xfId="0" applyNumberFormat="1" applyFont="1" applyFill="1" applyBorder="1" applyAlignment="1">
      <alignment vertical="center" wrapText="1"/>
    </xf>
    <xf numFmtId="0" fontId="35" fillId="11" borderId="39" xfId="0" applyFont="1" applyFill="1" applyBorder="1" applyAlignment="1">
      <alignment vertical="center" wrapText="1"/>
    </xf>
    <xf numFmtId="3" fontId="35" fillId="11" borderId="39" xfId="0" applyNumberFormat="1" applyFont="1" applyFill="1" applyBorder="1" applyAlignment="1">
      <alignment horizontal="right" vertical="center" wrapText="1"/>
    </xf>
    <xf numFmtId="3" fontId="35" fillId="11" borderId="53" xfId="0" applyNumberFormat="1" applyFont="1" applyFill="1" applyBorder="1" applyAlignment="1">
      <alignment horizontal="right" vertical="center" wrapText="1"/>
    </xf>
    <xf numFmtId="3" fontId="35" fillId="11" borderId="54" xfId="0" applyNumberFormat="1" applyFont="1" applyFill="1" applyBorder="1" applyAlignment="1">
      <alignment horizontal="right" vertical="center" wrapText="1"/>
    </xf>
    <xf numFmtId="3" fontId="35" fillId="11" borderId="54" xfId="0" applyNumberFormat="1" applyFont="1" applyFill="1" applyBorder="1" applyAlignment="1">
      <alignment vertical="center" wrapText="1"/>
    </xf>
    <xf numFmtId="3" fontId="35" fillId="11" borderId="55" xfId="0" applyNumberFormat="1" applyFont="1" applyFill="1" applyBorder="1" applyAlignment="1">
      <alignment vertical="center" wrapText="1"/>
    </xf>
    <xf numFmtId="3" fontId="35" fillId="11" borderId="66" xfId="0" applyNumberFormat="1" applyFont="1" applyFill="1" applyBorder="1" applyAlignment="1">
      <alignment horizontal="right" vertical="center" wrapText="1"/>
    </xf>
    <xf numFmtId="3" fontId="19" fillId="10" borderId="66" xfId="0" applyNumberFormat="1" applyFont="1" applyFill="1" applyBorder="1" applyAlignment="1">
      <alignment horizontal="right" vertical="center" wrapText="1"/>
    </xf>
    <xf numFmtId="0" fontId="19" fillId="10" borderId="54" xfId="0" applyFont="1" applyFill="1" applyBorder="1" applyAlignment="1">
      <alignment horizontal="left" vertical="center" wrapText="1"/>
    </xf>
    <xf numFmtId="3" fontId="21" fillId="0" borderId="39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right" vertical="center" wrapText="1"/>
    </xf>
    <xf numFmtId="3" fontId="21" fillId="5" borderId="39" xfId="0" applyNumberFormat="1" applyFont="1" applyFill="1" applyBorder="1" applyAlignment="1">
      <alignment horizontal="right" vertical="center" wrapText="1"/>
    </xf>
    <xf numFmtId="3" fontId="21" fillId="5" borderId="53" xfId="0" applyNumberFormat="1" applyFont="1" applyFill="1" applyBorder="1" applyAlignment="1">
      <alignment horizontal="right" vertical="center" wrapText="1"/>
    </xf>
    <xf numFmtId="3" fontId="21" fillId="0" borderId="39" xfId="0" applyNumberFormat="1" applyFont="1" applyFill="1" applyBorder="1" applyAlignment="1">
      <alignment horizontal="left" vertical="center" wrapText="1"/>
    </xf>
    <xf numFmtId="0" fontId="22" fillId="10" borderId="39" xfId="0" applyFont="1" applyFill="1" applyBorder="1" applyAlignment="1">
      <alignment vertical="center" wrapText="1"/>
    </xf>
    <xf numFmtId="3" fontId="22" fillId="10" borderId="39" xfId="0" applyNumberFormat="1" applyFont="1" applyFill="1" applyBorder="1" applyAlignment="1">
      <alignment horizontal="right" vertical="center" wrapText="1"/>
    </xf>
    <xf numFmtId="3" fontId="22" fillId="10" borderId="53" xfId="0" applyNumberFormat="1" applyFont="1" applyFill="1" applyBorder="1" applyAlignment="1">
      <alignment horizontal="right" vertical="center" wrapText="1"/>
    </xf>
    <xf numFmtId="0" fontId="19" fillId="7" borderId="39" xfId="0" applyFont="1" applyFill="1" applyBorder="1" applyAlignment="1">
      <alignment horizontal="left" vertical="center" wrapText="1"/>
    </xf>
    <xf numFmtId="3" fontId="21" fillId="7" borderId="54" xfId="0" applyNumberFormat="1" applyFont="1" applyFill="1" applyBorder="1" applyAlignment="1">
      <alignment vertical="center" wrapText="1"/>
    </xf>
    <xf numFmtId="3" fontId="21" fillId="7" borderId="55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1" fillId="0" borderId="55" xfId="0" applyNumberFormat="1" applyFont="1" applyFill="1" applyBorder="1" applyAlignment="1">
      <alignment vertical="center" wrapText="1"/>
    </xf>
    <xf numFmtId="3" fontId="21" fillId="7" borderId="39" xfId="0" applyNumberFormat="1" applyFont="1" applyFill="1" applyBorder="1" applyAlignment="1">
      <alignment horizontal="right" vertical="center" wrapText="1"/>
    </xf>
    <xf numFmtId="3" fontId="21" fillId="7" borderId="53" xfId="0" applyNumberFormat="1" applyFont="1" applyFill="1" applyBorder="1" applyAlignment="1">
      <alignment horizontal="right" vertical="center" wrapText="1"/>
    </xf>
    <xf numFmtId="3" fontId="19" fillId="10" borderId="56" xfId="0" applyNumberFormat="1" applyFont="1" applyFill="1" applyBorder="1" applyAlignment="1">
      <alignment vertical="center" wrapText="1"/>
    </xf>
    <xf numFmtId="3" fontId="19" fillId="10" borderId="57" xfId="0" applyNumberFormat="1" applyFont="1" applyFill="1" applyBorder="1" applyAlignment="1">
      <alignment vertical="center" wrapText="1"/>
    </xf>
    <xf numFmtId="3" fontId="21" fillId="0" borderId="39" xfId="0" applyNumberFormat="1" applyFont="1" applyFill="1" applyBorder="1" applyAlignment="1">
      <alignment vertical="center"/>
    </xf>
    <xf numFmtId="3" fontId="19" fillId="10" borderId="54" xfId="0" applyNumberFormat="1" applyFont="1" applyFill="1" applyBorder="1" applyAlignment="1">
      <alignment horizontal="right" vertical="center" wrapText="1"/>
    </xf>
    <xf numFmtId="3" fontId="21" fillId="5" borderId="39" xfId="0" applyNumberFormat="1" applyFont="1" applyFill="1" applyBorder="1" applyAlignment="1">
      <alignment vertical="center" wrapText="1"/>
    </xf>
    <xf numFmtId="3" fontId="21" fillId="5" borderId="54" xfId="0" applyNumberFormat="1" applyFont="1" applyFill="1" applyBorder="1" applyAlignment="1">
      <alignment horizontal="right" vertical="center" wrapText="1"/>
    </xf>
    <xf numFmtId="3" fontId="21" fillId="0" borderId="54" xfId="0" applyNumberFormat="1" applyFont="1" applyFill="1" applyBorder="1" applyAlignment="1">
      <alignment horizontal="right" vertical="center" wrapText="1"/>
    </xf>
    <xf numFmtId="3" fontId="19" fillId="10" borderId="56" xfId="0" applyNumberFormat="1" applyFont="1" applyFill="1" applyBorder="1" applyAlignment="1">
      <alignment horizontal="right" vertical="center" wrapText="1"/>
    </xf>
    <xf numFmtId="3" fontId="19" fillId="10" borderId="42" xfId="0" applyNumberFormat="1" applyFont="1" applyFill="1" applyBorder="1" applyAlignment="1">
      <alignment horizontal="right" vertical="center" wrapText="1"/>
    </xf>
    <xf numFmtId="3" fontId="21" fillId="5" borderId="66" xfId="0" applyNumberFormat="1" applyFont="1" applyFill="1" applyBorder="1" applyAlignment="1">
      <alignment horizontal="right" vertical="center" wrapText="1"/>
    </xf>
    <xf numFmtId="3" fontId="19" fillId="5" borderId="53" xfId="0" applyNumberFormat="1" applyFont="1" applyFill="1" applyBorder="1" applyAlignment="1">
      <alignment vertical="center" wrapText="1"/>
    </xf>
    <xf numFmtId="0" fontId="21" fillId="9" borderId="39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3" fontId="21" fillId="0" borderId="53" xfId="0" applyNumberFormat="1" applyFont="1" applyFill="1" applyBorder="1" applyAlignment="1">
      <alignment vertical="center" wrapText="1"/>
    </xf>
    <xf numFmtId="3" fontId="19" fillId="0" borderId="54" xfId="0" applyNumberFormat="1" applyFont="1" applyFill="1" applyBorder="1" applyAlignment="1">
      <alignment horizontal="right" vertical="center" wrapText="1"/>
    </xf>
    <xf numFmtId="3" fontId="19" fillId="0" borderId="39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3" fontId="19" fillId="10" borderId="40" xfId="0" applyNumberFormat="1" applyFont="1" applyFill="1" applyBorder="1" applyAlignment="1">
      <alignment horizontal="right" vertical="center" wrapText="1"/>
    </xf>
    <xf numFmtId="3" fontId="19" fillId="5" borderId="39" xfId="0" applyNumberFormat="1" applyFont="1" applyFill="1" applyBorder="1" applyAlignment="1">
      <alignment horizontal="right" vertical="center" wrapText="1"/>
    </xf>
    <xf numFmtId="3" fontId="19" fillId="5" borderId="40" xfId="0" applyNumberFormat="1" applyFont="1" applyFill="1" applyBorder="1" applyAlignment="1">
      <alignment horizontal="right" vertical="center" wrapText="1"/>
    </xf>
    <xf numFmtId="3" fontId="21" fillId="0" borderId="4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Alignment="1">
      <alignment vertical="center"/>
    </xf>
    <xf numFmtId="0" fontId="21" fillId="0" borderId="40" xfId="0" applyFont="1" applyFill="1" applyBorder="1" applyAlignment="1">
      <alignment horizontal="left" vertical="center" wrapText="1"/>
    </xf>
    <xf numFmtId="3" fontId="19" fillId="10" borderId="41" xfId="0" applyNumberFormat="1" applyFont="1" applyFill="1" applyBorder="1" applyAlignment="1">
      <alignment horizontal="right" vertical="center" wrapText="1"/>
    </xf>
    <xf numFmtId="3" fontId="21" fillId="0" borderId="66" xfId="0" applyNumberFormat="1" applyFont="1" applyFill="1" applyBorder="1" applyAlignment="1">
      <alignment vertical="center" wrapText="1"/>
    </xf>
    <xf numFmtId="0" fontId="33" fillId="0" borderId="39" xfId="0" applyFont="1" applyFill="1" applyBorder="1" applyAlignment="1">
      <alignment horizontal="left" vertical="center" wrapText="1"/>
    </xf>
    <xf numFmtId="0" fontId="33" fillId="0" borderId="67" xfId="0" applyFont="1" applyFill="1" applyBorder="1" applyAlignment="1">
      <alignment horizontal="left" vertical="center" wrapText="1"/>
    </xf>
    <xf numFmtId="164" fontId="16" fillId="0" borderId="1" xfId="5" applyNumberFormat="1" applyFont="1" applyBorder="1" applyAlignment="1">
      <alignment vertical="top"/>
    </xf>
    <xf numFmtId="164" fontId="17" fillId="0" borderId="1" xfId="5" applyNumberFormat="1" applyFont="1" applyBorder="1" applyAlignment="1">
      <alignment vertical="top"/>
    </xf>
    <xf numFmtId="3" fontId="1" fillId="0" borderId="0" xfId="0" applyNumberFormat="1" applyFon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34" fillId="0" borderId="0" xfId="0" applyFont="1" applyBorder="1"/>
    <xf numFmtId="3" fontId="0" fillId="0" borderId="0" xfId="0" applyNumberFormat="1" applyBorder="1"/>
    <xf numFmtId="0" fontId="1" fillId="0" borderId="0" xfId="0" applyFont="1" applyBorder="1" applyAlignment="1">
      <alignment wrapText="1"/>
    </xf>
    <xf numFmtId="164" fontId="5" fillId="9" borderId="24" xfId="4" applyNumberFormat="1" applyFont="1" applyFill="1" applyBorder="1" applyAlignment="1">
      <alignment horizontal="left"/>
    </xf>
    <xf numFmtId="164" fontId="5" fillId="9" borderId="25" xfId="4" applyNumberFormat="1" applyFont="1" applyFill="1" applyBorder="1" applyAlignment="1" applyProtection="1">
      <alignment vertical="top"/>
    </xf>
    <xf numFmtId="164" fontId="5" fillId="9" borderId="5" xfId="4" applyNumberFormat="1" applyFont="1" applyFill="1" applyBorder="1"/>
    <xf numFmtId="165" fontId="5" fillId="9" borderId="3" xfId="1" applyNumberFormat="1" applyFont="1" applyFill="1" applyBorder="1" applyProtection="1"/>
    <xf numFmtId="165" fontId="5" fillId="9" borderId="58" xfId="1" applyNumberFormat="1" applyFont="1" applyFill="1" applyBorder="1" applyProtection="1"/>
    <xf numFmtId="165" fontId="5" fillId="12" borderId="4" xfId="1" applyNumberFormat="1" applyFont="1" applyFill="1" applyBorder="1" applyProtection="1"/>
    <xf numFmtId="165" fontId="5" fillId="9" borderId="5" xfId="1" applyNumberFormat="1" applyFont="1" applyFill="1" applyBorder="1" applyProtection="1"/>
    <xf numFmtId="164" fontId="4" fillId="9" borderId="0" xfId="4" applyNumberFormat="1" applyFont="1" applyFill="1"/>
    <xf numFmtId="164" fontId="5" fillId="9" borderId="25" xfId="4" applyNumberFormat="1" applyFont="1" applyFill="1" applyBorder="1" applyAlignment="1" applyProtection="1">
      <alignment horizontal="left" vertical="top"/>
    </xf>
    <xf numFmtId="164" fontId="5" fillId="9" borderId="5" xfId="4" applyNumberFormat="1" applyFont="1" applyFill="1" applyBorder="1" applyAlignment="1" applyProtection="1"/>
    <xf numFmtId="165" fontId="5" fillId="0" borderId="1" xfId="1" applyNumberFormat="1" applyFont="1" applyBorder="1" applyAlignment="1">
      <alignment horizontal="left" wrapText="1"/>
    </xf>
    <xf numFmtId="0" fontId="21" fillId="5" borderId="1" xfId="10" applyFont="1" applyFill="1" applyBorder="1" applyAlignment="1">
      <alignment horizontal="left" vertical="top" wrapText="1"/>
    </xf>
    <xf numFmtId="49" fontId="21" fillId="9" borderId="0" xfId="10" applyNumberFormat="1" applyFont="1" applyFill="1" applyBorder="1" applyAlignment="1">
      <alignment horizontal="left" vertical="top" wrapText="1"/>
    </xf>
    <xf numFmtId="0" fontId="21" fillId="9" borderId="0" xfId="10" applyFont="1" applyFill="1" applyBorder="1" applyAlignment="1">
      <alignment horizontal="left" vertical="top" wrapText="1"/>
    </xf>
    <xf numFmtId="0" fontId="21" fillId="9" borderId="1" xfId="10" applyFont="1" applyFill="1" applyBorder="1" applyAlignment="1">
      <alignment horizontal="left" vertical="top" wrapText="1"/>
    </xf>
    <xf numFmtId="165" fontId="5" fillId="1" borderId="71" xfId="1" applyNumberFormat="1" applyFont="1" applyFill="1" applyBorder="1" applyProtection="1"/>
    <xf numFmtId="165" fontId="5" fillId="3" borderId="38" xfId="1" applyNumberFormat="1" applyFont="1" applyFill="1" applyBorder="1" applyProtection="1"/>
    <xf numFmtId="165" fontId="16" fillId="5" borderId="70" xfId="1" applyNumberFormat="1" applyFont="1" applyFill="1" applyBorder="1" applyAlignment="1">
      <alignment horizontal="right"/>
    </xf>
    <xf numFmtId="164" fontId="16" fillId="5" borderId="72" xfId="5" applyNumberFormat="1" applyFont="1" applyFill="1" applyBorder="1"/>
    <xf numFmtId="164" fontId="3" fillId="0" borderId="73" xfId="5" applyNumberFormat="1" applyFont="1" applyFill="1" applyBorder="1" applyAlignment="1">
      <alignment horizontal="center" wrapText="1"/>
    </xf>
    <xf numFmtId="164" fontId="3" fillId="0" borderId="74" xfId="5" applyNumberFormat="1" applyFont="1" applyFill="1" applyBorder="1" applyAlignment="1">
      <alignment horizontal="center" wrapText="1"/>
    </xf>
    <xf numFmtId="164" fontId="16" fillId="0" borderId="74" xfId="5" applyNumberFormat="1" applyFont="1" applyFill="1" applyBorder="1" applyAlignment="1">
      <alignment horizontal="center"/>
    </xf>
    <xf numFmtId="164" fontId="16" fillId="0" borderId="74" xfId="5" applyNumberFormat="1" applyFont="1" applyFill="1" applyBorder="1"/>
    <xf numFmtId="164" fontId="16" fillId="0" borderId="74" xfId="5" applyNumberFormat="1" applyFont="1" applyBorder="1"/>
    <xf numFmtId="164" fontId="16" fillId="5" borderId="74" xfId="5" applyNumberFormat="1" applyFont="1" applyFill="1" applyBorder="1" applyAlignment="1">
      <alignment horizontal="right"/>
    </xf>
    <xf numFmtId="165" fontId="16" fillId="0" borderId="74" xfId="1" applyNumberFormat="1" applyFont="1" applyBorder="1"/>
    <xf numFmtId="165" fontId="16" fillId="0" borderId="74" xfId="1" applyNumberFormat="1" applyFont="1" applyBorder="1" applyAlignment="1"/>
    <xf numFmtId="165" fontId="16" fillId="0" borderId="74" xfId="1" applyNumberFormat="1" applyFont="1" applyBorder="1" applyAlignment="1">
      <alignment horizontal="right"/>
    </xf>
    <xf numFmtId="165" fontId="16" fillId="5" borderId="74" xfId="1" applyNumberFormat="1" applyFont="1" applyFill="1" applyBorder="1" applyAlignment="1">
      <alignment horizontal="right"/>
    </xf>
    <xf numFmtId="165" fontId="16" fillId="5" borderId="75" xfId="1" applyNumberFormat="1" applyFont="1" applyFill="1" applyBorder="1" applyAlignment="1">
      <alignment horizontal="right"/>
    </xf>
    <xf numFmtId="165" fontId="17" fillId="0" borderId="1" xfId="1" applyNumberFormat="1" applyFont="1" applyBorder="1"/>
    <xf numFmtId="165" fontId="16" fillId="0" borderId="1" xfId="1" applyNumberFormat="1" applyFont="1" applyFill="1" applyBorder="1"/>
    <xf numFmtId="165" fontId="16" fillId="5" borderId="76" xfId="1" applyNumberFormat="1" applyFont="1" applyFill="1" applyBorder="1" applyAlignment="1">
      <alignment horizontal="right"/>
    </xf>
    <xf numFmtId="165" fontId="16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6" fillId="0" borderId="0" xfId="0" applyFont="1" applyAlignment="1">
      <alignment horizontal="left"/>
    </xf>
    <xf numFmtId="0" fontId="0" fillId="0" borderId="39" xfId="0" applyBorder="1" applyAlignment="1">
      <alignment vertical="center" wrapText="1"/>
    </xf>
    <xf numFmtId="3" fontId="22" fillId="10" borderId="54" xfId="0" applyNumberFormat="1" applyFont="1" applyFill="1" applyBorder="1" applyAlignment="1">
      <alignment horizontal="right" vertical="center" wrapText="1"/>
    </xf>
    <xf numFmtId="0" fontId="37" fillId="13" borderId="39" xfId="0" applyFont="1" applyFill="1" applyBorder="1" applyAlignment="1">
      <alignment horizontal="left"/>
    </xf>
    <xf numFmtId="0" fontId="0" fillId="13" borderId="39" xfId="0" applyFill="1" applyBorder="1"/>
    <xf numFmtId="0" fontId="34" fillId="14" borderId="39" xfId="0" applyFont="1" applyFill="1" applyBorder="1" applyAlignment="1">
      <alignment horizontal="center" vertical="center"/>
    </xf>
    <xf numFmtId="0" fontId="34" fillId="15" borderId="39" xfId="0" applyFont="1" applyFill="1" applyBorder="1" applyAlignment="1">
      <alignment horizontal="center" vertical="center"/>
    </xf>
    <xf numFmtId="0" fontId="34" fillId="10" borderId="39" xfId="0" applyFont="1" applyFill="1" applyBorder="1" applyAlignment="1">
      <alignment horizontal="center" vertical="center"/>
    </xf>
    <xf numFmtId="0" fontId="34" fillId="16" borderId="39" xfId="0" applyFont="1" applyFill="1" applyBorder="1" applyAlignment="1">
      <alignment horizontal="center" vertical="center"/>
    </xf>
    <xf numFmtId="0" fontId="34" fillId="17" borderId="39" xfId="0" applyFont="1" applyFill="1" applyBorder="1" applyAlignment="1">
      <alignment horizontal="center" vertical="center"/>
    </xf>
    <xf numFmtId="0" fontId="34" fillId="18" borderId="39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0" fontId="34" fillId="20" borderId="39" xfId="0" applyFont="1" applyFill="1" applyBorder="1" applyAlignment="1">
      <alignment horizontal="center" vertical="center"/>
    </xf>
    <xf numFmtId="0" fontId="34" fillId="21" borderId="39" xfId="0" applyFont="1" applyFill="1" applyBorder="1" applyAlignment="1">
      <alignment horizontal="center" vertical="center"/>
    </xf>
    <xf numFmtId="0" fontId="34" fillId="22" borderId="39" xfId="0" applyFont="1" applyFill="1" applyBorder="1" applyAlignment="1">
      <alignment horizontal="center" vertical="center"/>
    </xf>
    <xf numFmtId="0" fontId="34" fillId="23" borderId="39" xfId="0" applyFont="1" applyFill="1" applyBorder="1" applyAlignment="1">
      <alignment horizontal="center" vertical="center"/>
    </xf>
    <xf numFmtId="0" fontId="19" fillId="10" borderId="39" xfId="0" applyFont="1" applyFill="1" applyBorder="1" applyAlignment="1">
      <alignment horizontal="center" vertical="center" wrapText="1"/>
    </xf>
    <xf numFmtId="3" fontId="38" fillId="0" borderId="0" xfId="0" applyNumberFormat="1" applyFont="1"/>
    <xf numFmtId="3" fontId="20" fillId="0" borderId="0" xfId="0" applyNumberFormat="1" applyFont="1"/>
    <xf numFmtId="0" fontId="21" fillId="0" borderId="53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vertical="center" wrapText="1"/>
    </xf>
    <xf numFmtId="0" fontId="19" fillId="10" borderId="45" xfId="0" applyFont="1" applyFill="1" applyBorder="1" applyAlignment="1">
      <alignment horizontal="center" vertical="center" wrapText="1"/>
    </xf>
    <xf numFmtId="0" fontId="19" fillId="10" borderId="68" xfId="0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3" fontId="19" fillId="7" borderId="44" xfId="0" applyNumberFormat="1" applyFont="1" applyFill="1" applyBorder="1" applyAlignment="1">
      <alignment horizontal="center" vertical="center" wrapText="1"/>
    </xf>
    <xf numFmtId="3" fontId="19" fillId="7" borderId="68" xfId="0" applyNumberFormat="1" applyFont="1" applyFill="1" applyBorder="1" applyAlignment="1">
      <alignment horizontal="center" vertical="center" wrapText="1"/>
    </xf>
    <xf numFmtId="3" fontId="19" fillId="7" borderId="69" xfId="0" applyNumberFormat="1" applyFont="1" applyFill="1" applyBorder="1" applyAlignment="1">
      <alignment horizontal="center" vertical="center" wrapText="1"/>
    </xf>
    <xf numFmtId="3" fontId="19" fillId="7" borderId="46" xfId="0" applyNumberFormat="1" applyFont="1" applyFill="1" applyBorder="1" applyAlignment="1">
      <alignment horizontal="center" vertical="center" wrapText="1"/>
    </xf>
    <xf numFmtId="164" fontId="8" fillId="0" borderId="0" xfId="4" applyNumberFormat="1" applyFont="1" applyFill="1" applyAlignment="1" applyProtection="1">
      <alignment horizontal="center"/>
    </xf>
    <xf numFmtId="164" fontId="3" fillId="0" borderId="47" xfId="4" applyNumberFormat="1" applyFont="1" applyBorder="1" applyAlignment="1">
      <alignment horizontal="center" vertical="center"/>
    </xf>
    <xf numFmtId="164" fontId="3" fillId="0" borderId="48" xfId="4" applyNumberFormat="1" applyFont="1" applyBorder="1" applyAlignment="1">
      <alignment horizontal="center" vertical="center"/>
    </xf>
    <xf numFmtId="164" fontId="3" fillId="0" borderId="49" xfId="4" applyNumberFormat="1" applyFont="1" applyBorder="1" applyAlignment="1">
      <alignment horizontal="center" vertical="center"/>
    </xf>
    <xf numFmtId="164" fontId="10" fillId="0" borderId="50" xfId="4" applyNumberFormat="1" applyFont="1" applyFill="1" applyBorder="1" applyAlignment="1">
      <alignment horizontal="center" vertical="center"/>
    </xf>
    <xf numFmtId="164" fontId="10" fillId="0" borderId="51" xfId="4" applyNumberFormat="1" applyFont="1" applyFill="1" applyBorder="1" applyAlignment="1">
      <alignment horizontal="center" vertical="center"/>
    </xf>
    <xf numFmtId="164" fontId="10" fillId="0" borderId="52" xfId="4" applyNumberFormat="1" applyFont="1" applyFill="1" applyBorder="1" applyAlignment="1">
      <alignment horizontal="center" vertical="center"/>
    </xf>
    <xf numFmtId="164" fontId="10" fillId="0" borderId="0" xfId="9" applyNumberFormat="1" applyFont="1" applyBorder="1" applyAlignment="1">
      <alignment vertical="top"/>
    </xf>
    <xf numFmtId="164" fontId="10" fillId="0" borderId="1" xfId="9" applyNumberFormat="1" applyFont="1" applyBorder="1" applyAlignment="1">
      <alignment vertical="top"/>
    </xf>
    <xf numFmtId="164" fontId="5" fillId="2" borderId="0" xfId="9" applyNumberFormat="1" applyFont="1" applyFill="1" applyAlignment="1">
      <alignment vertical="top"/>
    </xf>
    <xf numFmtId="164" fontId="5" fillId="0" borderId="11" xfId="9" applyNumberFormat="1" applyFont="1" applyBorder="1" applyAlignment="1">
      <alignment vertical="top"/>
    </xf>
    <xf numFmtId="164" fontId="5" fillId="0" borderId="43" xfId="9" applyNumberFormat="1" applyFont="1" applyBorder="1" applyAlignment="1">
      <alignment vertical="top"/>
    </xf>
    <xf numFmtId="164" fontId="3" fillId="0" borderId="10" xfId="9" applyNumberFormat="1" applyFont="1" applyFill="1" applyBorder="1" applyAlignment="1">
      <alignment horizontal="center" wrapText="1"/>
    </xf>
    <xf numFmtId="164" fontId="3" fillId="0" borderId="11" xfId="9" applyNumberFormat="1" applyFont="1" applyFill="1" applyBorder="1" applyAlignment="1">
      <alignment horizontal="center" wrapText="1"/>
    </xf>
    <xf numFmtId="164" fontId="3" fillId="0" borderId="11" xfId="9" applyNumberFormat="1" applyFont="1" applyBorder="1" applyAlignment="1">
      <alignment horizontal="center" wrapText="1"/>
    </xf>
    <xf numFmtId="164" fontId="3" fillId="0" borderId="43" xfId="9" applyNumberFormat="1" applyFont="1" applyBorder="1" applyAlignment="1">
      <alignment horizontal="center" wrapText="1"/>
    </xf>
    <xf numFmtId="164" fontId="5" fillId="0" borderId="0" xfId="9" applyNumberFormat="1" applyFont="1" applyBorder="1" applyAlignment="1">
      <alignment vertical="top"/>
    </xf>
    <xf numFmtId="164" fontId="5" fillId="0" borderId="1" xfId="9" applyNumberFormat="1" applyFont="1" applyBorder="1" applyAlignment="1">
      <alignment vertical="top"/>
    </xf>
    <xf numFmtId="164" fontId="10" fillId="0" borderId="15" xfId="9" applyNumberFormat="1" applyFont="1" applyBorder="1" applyAlignment="1">
      <alignment horizontal="center"/>
    </xf>
    <xf numFmtId="164" fontId="10" fillId="0" borderId="0" xfId="9" applyNumberFormat="1" applyFont="1" applyBorder="1" applyAlignment="1">
      <alignment horizontal="center"/>
    </xf>
    <xf numFmtId="164" fontId="10" fillId="0" borderId="1" xfId="9" applyNumberFormat="1" applyFont="1" applyBorder="1" applyAlignment="1">
      <alignment horizontal="center"/>
    </xf>
    <xf numFmtId="164" fontId="10" fillId="2" borderId="0" xfId="9" applyNumberFormat="1" applyFont="1" applyFill="1" applyAlignment="1">
      <alignment horizontal="left"/>
    </xf>
    <xf numFmtId="164" fontId="10" fillId="2" borderId="0" xfId="9" applyNumberFormat="1" applyFont="1" applyFill="1" applyAlignment="1">
      <alignment horizontal="center" vertical="center"/>
    </xf>
    <xf numFmtId="164" fontId="10" fillId="2" borderId="0" xfId="9" applyNumberFormat="1" applyFont="1" applyFill="1" applyAlignment="1">
      <alignment horizontal="center" wrapText="1"/>
    </xf>
    <xf numFmtId="164" fontId="10" fillId="2" borderId="0" xfId="9" applyNumberFormat="1" applyFont="1" applyFill="1" applyAlignment="1">
      <alignment horizontal="center"/>
    </xf>
    <xf numFmtId="164" fontId="10" fillId="2" borderId="0" xfId="9" applyNumberFormat="1" applyFont="1" applyFill="1" applyAlignment="1">
      <alignment horizontal="left" wrapText="1"/>
    </xf>
    <xf numFmtId="164" fontId="16" fillId="0" borderId="0" xfId="5" applyNumberFormat="1" applyFont="1" applyBorder="1" applyAlignment="1">
      <alignment vertical="top"/>
    </xf>
    <xf numFmtId="164" fontId="16" fillId="0" borderId="1" xfId="5" applyNumberFormat="1" applyFont="1" applyBorder="1" applyAlignment="1">
      <alignment vertical="top"/>
    </xf>
    <xf numFmtId="164" fontId="17" fillId="0" borderId="15" xfId="5" applyNumberFormat="1" applyFont="1" applyBorder="1" applyAlignment="1">
      <alignment horizontal="center"/>
    </xf>
    <xf numFmtId="164" fontId="17" fillId="0" borderId="0" xfId="5" applyNumberFormat="1" applyFont="1" applyBorder="1" applyAlignment="1">
      <alignment horizontal="center"/>
    </xf>
    <xf numFmtId="164" fontId="17" fillId="0" borderId="1" xfId="5" applyNumberFormat="1" applyFont="1" applyBorder="1" applyAlignment="1">
      <alignment horizontal="center"/>
    </xf>
    <xf numFmtId="164" fontId="17" fillId="0" borderId="0" xfId="5" applyNumberFormat="1" applyFont="1" applyBorder="1" applyAlignment="1">
      <alignment vertical="top"/>
    </xf>
    <xf numFmtId="164" fontId="17" fillId="0" borderId="1" xfId="5" applyNumberFormat="1" applyFont="1" applyBorder="1" applyAlignment="1">
      <alignment vertical="top"/>
    </xf>
    <xf numFmtId="164" fontId="4" fillId="2" borderId="0" xfId="5" applyNumberFormat="1" applyFont="1" applyFill="1" applyAlignment="1">
      <alignment vertical="top"/>
    </xf>
    <xf numFmtId="164" fontId="17" fillId="2" borderId="0" xfId="5" applyNumberFormat="1" applyFont="1" applyFill="1" applyAlignment="1">
      <alignment horizontal="left"/>
    </xf>
    <xf numFmtId="164" fontId="16" fillId="2" borderId="0" xfId="5" applyNumberFormat="1" applyFont="1" applyFill="1" applyAlignment="1">
      <alignment vertical="top"/>
    </xf>
    <xf numFmtId="164" fontId="16" fillId="0" borderId="11" xfId="5" applyNumberFormat="1" applyFont="1" applyBorder="1" applyAlignment="1">
      <alignment vertical="top"/>
    </xf>
    <xf numFmtId="164" fontId="16" fillId="0" borderId="43" xfId="5" applyNumberFormat="1" applyFont="1" applyBorder="1" applyAlignment="1">
      <alignment vertical="top"/>
    </xf>
    <xf numFmtId="164" fontId="3" fillId="0" borderId="10" xfId="5" applyNumberFormat="1" applyFont="1" applyFill="1" applyBorder="1" applyAlignment="1">
      <alignment horizontal="center" wrapText="1"/>
    </xf>
    <xf numFmtId="164" fontId="3" fillId="0" borderId="11" xfId="5" applyNumberFormat="1" applyFont="1" applyFill="1" applyBorder="1" applyAlignment="1">
      <alignment horizontal="center" wrapText="1"/>
    </xf>
    <xf numFmtId="164" fontId="3" fillId="0" borderId="11" xfId="5" applyNumberFormat="1" applyFont="1" applyBorder="1" applyAlignment="1">
      <alignment horizontal="center" wrapText="1"/>
    </xf>
    <xf numFmtId="164" fontId="3" fillId="0" borderId="43" xfId="5" applyNumberFormat="1" applyFont="1" applyBorder="1" applyAlignment="1">
      <alignment horizontal="center" wrapText="1"/>
    </xf>
    <xf numFmtId="164" fontId="10" fillId="2" borderId="0" xfId="5" applyNumberFormat="1" applyFont="1" applyFill="1" applyAlignment="1">
      <alignment horizontal="left" wrapText="1"/>
    </xf>
    <xf numFmtId="164" fontId="17" fillId="2" borderId="0" xfId="5" applyNumberFormat="1" applyFont="1" applyFill="1" applyAlignment="1">
      <alignment horizontal="left" wrapText="1"/>
    </xf>
    <xf numFmtId="164" fontId="10" fillId="2" borderId="0" xfId="5" applyNumberFormat="1" applyFont="1" applyFill="1" applyAlignment="1">
      <alignment horizontal="left"/>
    </xf>
    <xf numFmtId="164" fontId="17" fillId="2" borderId="0" xfId="5" applyNumberFormat="1" applyFont="1" applyFill="1" applyAlignment="1">
      <alignment horizontal="center" vertical="center"/>
    </xf>
    <xf numFmtId="164" fontId="17" fillId="2" borderId="0" xfId="5" applyNumberFormat="1" applyFont="1" applyFill="1" applyAlignment="1">
      <alignment horizontal="center" wrapText="1"/>
    </xf>
    <xf numFmtId="164" fontId="17" fillId="2" borderId="0" xfId="5" applyNumberFormat="1" applyFont="1" applyFill="1" applyAlignment="1">
      <alignment horizontal="center"/>
    </xf>
    <xf numFmtId="164" fontId="5" fillId="0" borderId="0" xfId="9" applyNumberFormat="1" applyFont="1" applyBorder="1" applyAlignment="1">
      <alignment horizontal="center" vertical="top" wrapText="1"/>
    </xf>
    <xf numFmtId="164" fontId="5" fillId="0" borderId="1" xfId="9" applyNumberFormat="1" applyFont="1" applyBorder="1" applyAlignment="1">
      <alignment horizontal="center" vertical="top" wrapText="1"/>
    </xf>
    <xf numFmtId="164" fontId="4" fillId="2" borderId="0" xfId="9" applyNumberFormat="1" applyFont="1" applyFill="1" applyAlignment="1">
      <alignment vertical="top"/>
    </xf>
    <xf numFmtId="164" fontId="3" fillId="0" borderId="43" xfId="9" applyNumberFormat="1" applyFont="1" applyFill="1" applyBorder="1" applyAlignment="1">
      <alignment horizontal="center" wrapText="1"/>
    </xf>
    <xf numFmtId="164" fontId="3" fillId="0" borderId="43" xfId="5" applyNumberFormat="1" applyFont="1" applyFill="1" applyBorder="1" applyAlignment="1">
      <alignment horizontal="center" wrapText="1"/>
    </xf>
  </cellXfs>
  <cellStyles count="11">
    <cellStyle name="Comma" xfId="1" builtinId="3"/>
    <cellStyle name="Comma 2" xfId="2"/>
    <cellStyle name="Normal" xfId="0" builtinId="0"/>
    <cellStyle name="Normal 2" xfId="3"/>
    <cellStyle name="Normal 3" xfId="4"/>
    <cellStyle name="Normal 4" xfId="5"/>
    <cellStyle name="Normal 4 2" xfId="9"/>
    <cellStyle name="Normal 5" xfId="6"/>
    <cellStyle name="Normal 6" xfId="10"/>
    <cellStyle name="Percent" xfId="7" builtinId="5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D5" sqref="D5"/>
    </sheetView>
  </sheetViews>
  <sheetFormatPr defaultRowHeight="12.75" x14ac:dyDescent="0.2"/>
  <cols>
    <col min="1" max="1" width="4.42578125" style="566" customWidth="1"/>
    <col min="2" max="2" width="64.42578125" customWidth="1"/>
  </cols>
  <sheetData>
    <row r="1" spans="1:2" ht="20.25" x14ac:dyDescent="0.3">
      <c r="A1" s="567" t="s">
        <v>626</v>
      </c>
    </row>
    <row r="3" spans="1:2" ht="27" customHeight="1" x14ac:dyDescent="0.35">
      <c r="A3" s="570" t="s">
        <v>614</v>
      </c>
      <c r="B3" s="571"/>
    </row>
    <row r="4" spans="1:2" ht="20.100000000000001" customHeight="1" x14ac:dyDescent="0.2">
      <c r="A4" s="576">
        <v>1</v>
      </c>
      <c r="B4" s="568" t="s">
        <v>625</v>
      </c>
    </row>
    <row r="5" spans="1:2" ht="30" customHeight="1" x14ac:dyDescent="0.2">
      <c r="A5" s="573">
        <v>2</v>
      </c>
      <c r="B5" s="568" t="s">
        <v>615</v>
      </c>
    </row>
    <row r="6" spans="1:2" ht="30" customHeight="1" x14ac:dyDescent="0.2">
      <c r="A6" s="575">
        <v>3</v>
      </c>
      <c r="B6" s="568" t="s">
        <v>616</v>
      </c>
    </row>
    <row r="7" spans="1:2" ht="30" customHeight="1" x14ac:dyDescent="0.2">
      <c r="A7" s="574">
        <v>4</v>
      </c>
      <c r="B7" s="568" t="s">
        <v>617</v>
      </c>
    </row>
    <row r="8" spans="1:2" ht="30" customHeight="1" x14ac:dyDescent="0.2">
      <c r="A8" s="577">
        <v>5</v>
      </c>
      <c r="B8" s="568" t="s">
        <v>618</v>
      </c>
    </row>
    <row r="9" spans="1:2" ht="30" customHeight="1" x14ac:dyDescent="0.2">
      <c r="A9" s="578">
        <v>6</v>
      </c>
      <c r="B9" s="568" t="s">
        <v>619</v>
      </c>
    </row>
    <row r="10" spans="1:2" ht="30" customHeight="1" x14ac:dyDescent="0.2">
      <c r="A10" s="579">
        <v>7</v>
      </c>
      <c r="B10" s="568" t="s">
        <v>620</v>
      </c>
    </row>
    <row r="11" spans="1:2" ht="30" customHeight="1" x14ac:dyDescent="0.2">
      <c r="A11" s="580">
        <v>8</v>
      </c>
      <c r="B11" s="568" t="s">
        <v>621</v>
      </c>
    </row>
    <row r="12" spans="1:2" ht="30" customHeight="1" x14ac:dyDescent="0.2">
      <c r="A12" s="572">
        <v>9</v>
      </c>
      <c r="B12" s="568" t="s">
        <v>622</v>
      </c>
    </row>
    <row r="13" spans="1:2" ht="30" customHeight="1" x14ac:dyDescent="0.2">
      <c r="A13" s="581">
        <v>10</v>
      </c>
      <c r="B13" s="568" t="s">
        <v>623</v>
      </c>
    </row>
    <row r="14" spans="1:2" ht="30" customHeight="1" x14ac:dyDescent="0.2">
      <c r="A14" s="582">
        <v>11</v>
      </c>
      <c r="B14" s="568" t="s">
        <v>624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193"/>
  <sheetViews>
    <sheetView workbookViewId="0">
      <selection activeCell="A6" sqref="A6:K6"/>
    </sheetView>
  </sheetViews>
  <sheetFormatPr defaultRowHeight="15" x14ac:dyDescent="0.2"/>
  <cols>
    <col min="1" max="1" width="4.28515625" style="336" bestFit="1" customWidth="1"/>
    <col min="2" max="2" width="9.140625" style="336"/>
    <col min="3" max="3" width="6.85546875" style="340" customWidth="1"/>
    <col min="4" max="4" width="57.140625" style="336" customWidth="1"/>
    <col min="5" max="7" width="11.7109375" style="336" customWidth="1"/>
    <col min="8" max="10" width="11.7109375" style="336" hidden="1" customWidth="1"/>
    <col min="11" max="13" width="9.85546875" style="336" bestFit="1" customWidth="1"/>
    <col min="14" max="254" width="9.140625" style="336"/>
    <col min="255" max="255" width="4.28515625" style="336" bestFit="1" customWidth="1"/>
    <col min="256" max="256" width="9.140625" style="336"/>
    <col min="257" max="257" width="6.85546875" style="336" customWidth="1"/>
    <col min="258" max="258" width="50" style="336" bestFit="1" customWidth="1"/>
    <col min="259" max="264" width="11.7109375" style="336" customWidth="1"/>
    <col min="265" max="266" width="9.85546875" style="336" bestFit="1" customWidth="1"/>
    <col min="267" max="267" width="9.28515625" style="336" bestFit="1" customWidth="1"/>
    <col min="268" max="268" width="9.140625" style="336"/>
    <col min="269" max="269" width="9.85546875" style="336" bestFit="1" customWidth="1"/>
    <col min="270" max="510" width="9.140625" style="336"/>
    <col min="511" max="511" width="4.28515625" style="336" bestFit="1" customWidth="1"/>
    <col min="512" max="512" width="9.140625" style="336"/>
    <col min="513" max="513" width="6.85546875" style="336" customWidth="1"/>
    <col min="514" max="514" width="50" style="336" bestFit="1" customWidth="1"/>
    <col min="515" max="520" width="11.7109375" style="336" customWidth="1"/>
    <col min="521" max="522" width="9.85546875" style="336" bestFit="1" customWidth="1"/>
    <col min="523" max="523" width="9.28515625" style="336" bestFit="1" customWidth="1"/>
    <col min="524" max="524" width="9.140625" style="336"/>
    <col min="525" max="525" width="9.85546875" style="336" bestFit="1" customWidth="1"/>
    <col min="526" max="766" width="9.140625" style="336"/>
    <col min="767" max="767" width="4.28515625" style="336" bestFit="1" customWidth="1"/>
    <col min="768" max="768" width="9.140625" style="336"/>
    <col min="769" max="769" width="6.85546875" style="336" customWidth="1"/>
    <col min="770" max="770" width="50" style="336" bestFit="1" customWidth="1"/>
    <col min="771" max="776" width="11.7109375" style="336" customWidth="1"/>
    <col min="777" max="778" width="9.85546875" style="336" bestFit="1" customWidth="1"/>
    <col min="779" max="779" width="9.28515625" style="336" bestFit="1" customWidth="1"/>
    <col min="780" max="780" width="9.140625" style="336"/>
    <col min="781" max="781" width="9.85546875" style="336" bestFit="1" customWidth="1"/>
    <col min="782" max="1022" width="9.140625" style="336"/>
    <col min="1023" max="1023" width="4.28515625" style="336" bestFit="1" customWidth="1"/>
    <col min="1024" max="1024" width="9.140625" style="336"/>
    <col min="1025" max="1025" width="6.85546875" style="336" customWidth="1"/>
    <col min="1026" max="1026" width="50" style="336" bestFit="1" customWidth="1"/>
    <col min="1027" max="1032" width="11.7109375" style="336" customWidth="1"/>
    <col min="1033" max="1034" width="9.85546875" style="336" bestFit="1" customWidth="1"/>
    <col min="1035" max="1035" width="9.28515625" style="336" bestFit="1" customWidth="1"/>
    <col min="1036" max="1036" width="9.140625" style="336"/>
    <col min="1037" max="1037" width="9.85546875" style="336" bestFit="1" customWidth="1"/>
    <col min="1038" max="1278" width="9.140625" style="336"/>
    <col min="1279" max="1279" width="4.28515625" style="336" bestFit="1" customWidth="1"/>
    <col min="1280" max="1280" width="9.140625" style="336"/>
    <col min="1281" max="1281" width="6.85546875" style="336" customWidth="1"/>
    <col min="1282" max="1282" width="50" style="336" bestFit="1" customWidth="1"/>
    <col min="1283" max="1288" width="11.7109375" style="336" customWidth="1"/>
    <col min="1289" max="1290" width="9.85546875" style="336" bestFit="1" customWidth="1"/>
    <col min="1291" max="1291" width="9.28515625" style="336" bestFit="1" customWidth="1"/>
    <col min="1292" max="1292" width="9.140625" style="336"/>
    <col min="1293" max="1293" width="9.85546875" style="336" bestFit="1" customWidth="1"/>
    <col min="1294" max="1534" width="9.140625" style="336"/>
    <col min="1535" max="1535" width="4.28515625" style="336" bestFit="1" customWidth="1"/>
    <col min="1536" max="1536" width="9.140625" style="336"/>
    <col min="1537" max="1537" width="6.85546875" style="336" customWidth="1"/>
    <col min="1538" max="1538" width="50" style="336" bestFit="1" customWidth="1"/>
    <col min="1539" max="1544" width="11.7109375" style="336" customWidth="1"/>
    <col min="1545" max="1546" width="9.85546875" style="336" bestFit="1" customWidth="1"/>
    <col min="1547" max="1547" width="9.28515625" style="336" bestFit="1" customWidth="1"/>
    <col min="1548" max="1548" width="9.140625" style="336"/>
    <col min="1549" max="1549" width="9.85546875" style="336" bestFit="1" customWidth="1"/>
    <col min="1550" max="1790" width="9.140625" style="336"/>
    <col min="1791" max="1791" width="4.28515625" style="336" bestFit="1" customWidth="1"/>
    <col min="1792" max="1792" width="9.140625" style="336"/>
    <col min="1793" max="1793" width="6.85546875" style="336" customWidth="1"/>
    <col min="1794" max="1794" width="50" style="336" bestFit="1" customWidth="1"/>
    <col min="1795" max="1800" width="11.7109375" style="336" customWidth="1"/>
    <col min="1801" max="1802" width="9.85546875" style="336" bestFit="1" customWidth="1"/>
    <col min="1803" max="1803" width="9.28515625" style="336" bestFit="1" customWidth="1"/>
    <col min="1804" max="1804" width="9.140625" style="336"/>
    <col min="1805" max="1805" width="9.85546875" style="336" bestFit="1" customWidth="1"/>
    <col min="1806" max="2046" width="9.140625" style="336"/>
    <col min="2047" max="2047" width="4.28515625" style="336" bestFit="1" customWidth="1"/>
    <col min="2048" max="2048" width="9.140625" style="336"/>
    <col min="2049" max="2049" width="6.85546875" style="336" customWidth="1"/>
    <col min="2050" max="2050" width="50" style="336" bestFit="1" customWidth="1"/>
    <col min="2051" max="2056" width="11.7109375" style="336" customWidth="1"/>
    <col min="2057" max="2058" width="9.85546875" style="336" bestFit="1" customWidth="1"/>
    <col min="2059" max="2059" width="9.28515625" style="336" bestFit="1" customWidth="1"/>
    <col min="2060" max="2060" width="9.140625" style="336"/>
    <col min="2061" max="2061" width="9.85546875" style="336" bestFit="1" customWidth="1"/>
    <col min="2062" max="2302" width="9.140625" style="336"/>
    <col min="2303" max="2303" width="4.28515625" style="336" bestFit="1" customWidth="1"/>
    <col min="2304" max="2304" width="9.140625" style="336"/>
    <col min="2305" max="2305" width="6.85546875" style="336" customWidth="1"/>
    <col min="2306" max="2306" width="50" style="336" bestFit="1" customWidth="1"/>
    <col min="2307" max="2312" width="11.7109375" style="336" customWidth="1"/>
    <col min="2313" max="2314" width="9.85546875" style="336" bestFit="1" customWidth="1"/>
    <col min="2315" max="2315" width="9.28515625" style="336" bestFit="1" customWidth="1"/>
    <col min="2316" max="2316" width="9.140625" style="336"/>
    <col min="2317" max="2317" width="9.85546875" style="336" bestFit="1" customWidth="1"/>
    <col min="2318" max="2558" width="9.140625" style="336"/>
    <col min="2559" max="2559" width="4.28515625" style="336" bestFit="1" customWidth="1"/>
    <col min="2560" max="2560" width="9.140625" style="336"/>
    <col min="2561" max="2561" width="6.85546875" style="336" customWidth="1"/>
    <col min="2562" max="2562" width="50" style="336" bestFit="1" customWidth="1"/>
    <col min="2563" max="2568" width="11.7109375" style="336" customWidth="1"/>
    <col min="2569" max="2570" width="9.85546875" style="336" bestFit="1" customWidth="1"/>
    <col min="2571" max="2571" width="9.28515625" style="336" bestFit="1" customWidth="1"/>
    <col min="2572" max="2572" width="9.140625" style="336"/>
    <col min="2573" max="2573" width="9.85546875" style="336" bestFit="1" customWidth="1"/>
    <col min="2574" max="2814" width="9.140625" style="336"/>
    <col min="2815" max="2815" width="4.28515625" style="336" bestFit="1" customWidth="1"/>
    <col min="2816" max="2816" width="9.140625" style="336"/>
    <col min="2817" max="2817" width="6.85546875" style="336" customWidth="1"/>
    <col min="2818" max="2818" width="50" style="336" bestFit="1" customWidth="1"/>
    <col min="2819" max="2824" width="11.7109375" style="336" customWidth="1"/>
    <col min="2825" max="2826" width="9.85546875" style="336" bestFit="1" customWidth="1"/>
    <col min="2827" max="2827" width="9.28515625" style="336" bestFit="1" customWidth="1"/>
    <col min="2828" max="2828" width="9.140625" style="336"/>
    <col min="2829" max="2829" width="9.85546875" style="336" bestFit="1" customWidth="1"/>
    <col min="2830" max="3070" width="9.140625" style="336"/>
    <col min="3071" max="3071" width="4.28515625" style="336" bestFit="1" customWidth="1"/>
    <col min="3072" max="3072" width="9.140625" style="336"/>
    <col min="3073" max="3073" width="6.85546875" style="336" customWidth="1"/>
    <col min="3074" max="3074" width="50" style="336" bestFit="1" customWidth="1"/>
    <col min="3075" max="3080" width="11.7109375" style="336" customWidth="1"/>
    <col min="3081" max="3082" width="9.85546875" style="336" bestFit="1" customWidth="1"/>
    <col min="3083" max="3083" width="9.28515625" style="336" bestFit="1" customWidth="1"/>
    <col min="3084" max="3084" width="9.140625" style="336"/>
    <col min="3085" max="3085" width="9.85546875" style="336" bestFit="1" customWidth="1"/>
    <col min="3086" max="3326" width="9.140625" style="336"/>
    <col min="3327" max="3327" width="4.28515625" style="336" bestFit="1" customWidth="1"/>
    <col min="3328" max="3328" width="9.140625" style="336"/>
    <col min="3329" max="3329" width="6.85546875" style="336" customWidth="1"/>
    <col min="3330" max="3330" width="50" style="336" bestFit="1" customWidth="1"/>
    <col min="3331" max="3336" width="11.7109375" style="336" customWidth="1"/>
    <col min="3337" max="3338" width="9.85546875" style="336" bestFit="1" customWidth="1"/>
    <col min="3339" max="3339" width="9.28515625" style="336" bestFit="1" customWidth="1"/>
    <col min="3340" max="3340" width="9.140625" style="336"/>
    <col min="3341" max="3341" width="9.85546875" style="336" bestFit="1" customWidth="1"/>
    <col min="3342" max="3582" width="9.140625" style="336"/>
    <col min="3583" max="3583" width="4.28515625" style="336" bestFit="1" customWidth="1"/>
    <col min="3584" max="3584" width="9.140625" style="336"/>
    <col min="3585" max="3585" width="6.85546875" style="336" customWidth="1"/>
    <col min="3586" max="3586" width="50" style="336" bestFit="1" customWidth="1"/>
    <col min="3587" max="3592" width="11.7109375" style="336" customWidth="1"/>
    <col min="3593" max="3594" width="9.85546875" style="336" bestFit="1" customWidth="1"/>
    <col min="3595" max="3595" width="9.28515625" style="336" bestFit="1" customWidth="1"/>
    <col min="3596" max="3596" width="9.140625" style="336"/>
    <col min="3597" max="3597" width="9.85546875" style="336" bestFit="1" customWidth="1"/>
    <col min="3598" max="3838" width="9.140625" style="336"/>
    <col min="3839" max="3839" width="4.28515625" style="336" bestFit="1" customWidth="1"/>
    <col min="3840" max="3840" width="9.140625" style="336"/>
    <col min="3841" max="3841" width="6.85546875" style="336" customWidth="1"/>
    <col min="3842" max="3842" width="50" style="336" bestFit="1" customWidth="1"/>
    <col min="3843" max="3848" width="11.7109375" style="336" customWidth="1"/>
    <col min="3849" max="3850" width="9.85546875" style="336" bestFit="1" customWidth="1"/>
    <col min="3851" max="3851" width="9.28515625" style="336" bestFit="1" customWidth="1"/>
    <col min="3852" max="3852" width="9.140625" style="336"/>
    <col min="3853" max="3853" width="9.85546875" style="336" bestFit="1" customWidth="1"/>
    <col min="3854" max="4094" width="9.140625" style="336"/>
    <col min="4095" max="4095" width="4.28515625" style="336" bestFit="1" customWidth="1"/>
    <col min="4096" max="4096" width="9.140625" style="336"/>
    <col min="4097" max="4097" width="6.85546875" style="336" customWidth="1"/>
    <col min="4098" max="4098" width="50" style="336" bestFit="1" customWidth="1"/>
    <col min="4099" max="4104" width="11.7109375" style="336" customWidth="1"/>
    <col min="4105" max="4106" width="9.85546875" style="336" bestFit="1" customWidth="1"/>
    <col min="4107" max="4107" width="9.28515625" style="336" bestFit="1" customWidth="1"/>
    <col min="4108" max="4108" width="9.140625" style="336"/>
    <col min="4109" max="4109" width="9.85546875" style="336" bestFit="1" customWidth="1"/>
    <col min="4110" max="4350" width="9.140625" style="336"/>
    <col min="4351" max="4351" width="4.28515625" style="336" bestFit="1" customWidth="1"/>
    <col min="4352" max="4352" width="9.140625" style="336"/>
    <col min="4353" max="4353" width="6.85546875" style="336" customWidth="1"/>
    <col min="4354" max="4354" width="50" style="336" bestFit="1" customWidth="1"/>
    <col min="4355" max="4360" width="11.7109375" style="336" customWidth="1"/>
    <col min="4361" max="4362" width="9.85546875" style="336" bestFit="1" customWidth="1"/>
    <col min="4363" max="4363" width="9.28515625" style="336" bestFit="1" customWidth="1"/>
    <col min="4364" max="4364" width="9.140625" style="336"/>
    <col min="4365" max="4365" width="9.85546875" style="336" bestFit="1" customWidth="1"/>
    <col min="4366" max="4606" width="9.140625" style="336"/>
    <col min="4607" max="4607" width="4.28515625" style="336" bestFit="1" customWidth="1"/>
    <col min="4608" max="4608" width="9.140625" style="336"/>
    <col min="4609" max="4609" width="6.85546875" style="336" customWidth="1"/>
    <col min="4610" max="4610" width="50" style="336" bestFit="1" customWidth="1"/>
    <col min="4611" max="4616" width="11.7109375" style="336" customWidth="1"/>
    <col min="4617" max="4618" width="9.85546875" style="336" bestFit="1" customWidth="1"/>
    <col min="4619" max="4619" width="9.28515625" style="336" bestFit="1" customWidth="1"/>
    <col min="4620" max="4620" width="9.140625" style="336"/>
    <col min="4621" max="4621" width="9.85546875" style="336" bestFit="1" customWidth="1"/>
    <col min="4622" max="4862" width="9.140625" style="336"/>
    <col min="4863" max="4863" width="4.28515625" style="336" bestFit="1" customWidth="1"/>
    <col min="4864" max="4864" width="9.140625" style="336"/>
    <col min="4865" max="4865" width="6.85546875" style="336" customWidth="1"/>
    <col min="4866" max="4866" width="50" style="336" bestFit="1" customWidth="1"/>
    <col min="4867" max="4872" width="11.7109375" style="336" customWidth="1"/>
    <col min="4873" max="4874" width="9.85546875" style="336" bestFit="1" customWidth="1"/>
    <col min="4875" max="4875" width="9.28515625" style="336" bestFit="1" customWidth="1"/>
    <col min="4876" max="4876" width="9.140625" style="336"/>
    <col min="4877" max="4877" width="9.85546875" style="336" bestFit="1" customWidth="1"/>
    <col min="4878" max="5118" width="9.140625" style="336"/>
    <col min="5119" max="5119" width="4.28515625" style="336" bestFit="1" customWidth="1"/>
    <col min="5120" max="5120" width="9.140625" style="336"/>
    <col min="5121" max="5121" width="6.85546875" style="336" customWidth="1"/>
    <col min="5122" max="5122" width="50" style="336" bestFit="1" customWidth="1"/>
    <col min="5123" max="5128" width="11.7109375" style="336" customWidth="1"/>
    <col min="5129" max="5130" width="9.85546875" style="336" bestFit="1" customWidth="1"/>
    <col min="5131" max="5131" width="9.28515625" style="336" bestFit="1" customWidth="1"/>
    <col min="5132" max="5132" width="9.140625" style="336"/>
    <col min="5133" max="5133" width="9.85546875" style="336" bestFit="1" customWidth="1"/>
    <col min="5134" max="5374" width="9.140625" style="336"/>
    <col min="5375" max="5375" width="4.28515625" style="336" bestFit="1" customWidth="1"/>
    <col min="5376" max="5376" width="9.140625" style="336"/>
    <col min="5377" max="5377" width="6.85546875" style="336" customWidth="1"/>
    <col min="5378" max="5378" width="50" style="336" bestFit="1" customWidth="1"/>
    <col min="5379" max="5384" width="11.7109375" style="336" customWidth="1"/>
    <col min="5385" max="5386" width="9.85546875" style="336" bestFit="1" customWidth="1"/>
    <col min="5387" max="5387" width="9.28515625" style="336" bestFit="1" customWidth="1"/>
    <col min="5388" max="5388" width="9.140625" style="336"/>
    <col min="5389" max="5389" width="9.85546875" style="336" bestFit="1" customWidth="1"/>
    <col min="5390" max="5630" width="9.140625" style="336"/>
    <col min="5631" max="5631" width="4.28515625" style="336" bestFit="1" customWidth="1"/>
    <col min="5632" max="5632" width="9.140625" style="336"/>
    <col min="5633" max="5633" width="6.85546875" style="336" customWidth="1"/>
    <col min="5634" max="5634" width="50" style="336" bestFit="1" customWidth="1"/>
    <col min="5635" max="5640" width="11.7109375" style="336" customWidth="1"/>
    <col min="5641" max="5642" width="9.85546875" style="336" bestFit="1" customWidth="1"/>
    <col min="5643" max="5643" width="9.28515625" style="336" bestFit="1" customWidth="1"/>
    <col min="5644" max="5644" width="9.140625" style="336"/>
    <col min="5645" max="5645" width="9.85546875" style="336" bestFit="1" customWidth="1"/>
    <col min="5646" max="5886" width="9.140625" style="336"/>
    <col min="5887" max="5887" width="4.28515625" style="336" bestFit="1" customWidth="1"/>
    <col min="5888" max="5888" width="9.140625" style="336"/>
    <col min="5889" max="5889" width="6.85546875" style="336" customWidth="1"/>
    <col min="5890" max="5890" width="50" style="336" bestFit="1" customWidth="1"/>
    <col min="5891" max="5896" width="11.7109375" style="336" customWidth="1"/>
    <col min="5897" max="5898" width="9.85546875" style="336" bestFit="1" customWidth="1"/>
    <col min="5899" max="5899" width="9.28515625" style="336" bestFit="1" customWidth="1"/>
    <col min="5900" max="5900" width="9.140625" style="336"/>
    <col min="5901" max="5901" width="9.85546875" style="336" bestFit="1" customWidth="1"/>
    <col min="5902" max="6142" width="9.140625" style="336"/>
    <col min="6143" max="6143" width="4.28515625" style="336" bestFit="1" customWidth="1"/>
    <col min="6144" max="6144" width="9.140625" style="336"/>
    <col min="6145" max="6145" width="6.85546875" style="336" customWidth="1"/>
    <col min="6146" max="6146" width="50" style="336" bestFit="1" customWidth="1"/>
    <col min="6147" max="6152" width="11.7109375" style="336" customWidth="1"/>
    <col min="6153" max="6154" width="9.85546875" style="336" bestFit="1" customWidth="1"/>
    <col min="6155" max="6155" width="9.28515625" style="336" bestFit="1" customWidth="1"/>
    <col min="6156" max="6156" width="9.140625" style="336"/>
    <col min="6157" max="6157" width="9.85546875" style="336" bestFit="1" customWidth="1"/>
    <col min="6158" max="6398" width="9.140625" style="336"/>
    <col min="6399" max="6399" width="4.28515625" style="336" bestFit="1" customWidth="1"/>
    <col min="6400" max="6400" width="9.140625" style="336"/>
    <col min="6401" max="6401" width="6.85546875" style="336" customWidth="1"/>
    <col min="6402" max="6402" width="50" style="336" bestFit="1" customWidth="1"/>
    <col min="6403" max="6408" width="11.7109375" style="336" customWidth="1"/>
    <col min="6409" max="6410" width="9.85546875" style="336" bestFit="1" customWidth="1"/>
    <col min="6411" max="6411" width="9.28515625" style="336" bestFit="1" customWidth="1"/>
    <col min="6412" max="6412" width="9.140625" style="336"/>
    <col min="6413" max="6413" width="9.85546875" style="336" bestFit="1" customWidth="1"/>
    <col min="6414" max="6654" width="9.140625" style="336"/>
    <col min="6655" max="6655" width="4.28515625" style="336" bestFit="1" customWidth="1"/>
    <col min="6656" max="6656" width="9.140625" style="336"/>
    <col min="6657" max="6657" width="6.85546875" style="336" customWidth="1"/>
    <col min="6658" max="6658" width="50" style="336" bestFit="1" customWidth="1"/>
    <col min="6659" max="6664" width="11.7109375" style="336" customWidth="1"/>
    <col min="6665" max="6666" width="9.85546875" style="336" bestFit="1" customWidth="1"/>
    <col min="6667" max="6667" width="9.28515625" style="336" bestFit="1" customWidth="1"/>
    <col min="6668" max="6668" width="9.140625" style="336"/>
    <col min="6669" max="6669" width="9.85546875" style="336" bestFit="1" customWidth="1"/>
    <col min="6670" max="6910" width="9.140625" style="336"/>
    <col min="6911" max="6911" width="4.28515625" style="336" bestFit="1" customWidth="1"/>
    <col min="6912" max="6912" width="9.140625" style="336"/>
    <col min="6913" max="6913" width="6.85546875" style="336" customWidth="1"/>
    <col min="6914" max="6914" width="50" style="336" bestFit="1" customWidth="1"/>
    <col min="6915" max="6920" width="11.7109375" style="336" customWidth="1"/>
    <col min="6921" max="6922" width="9.85546875" style="336" bestFit="1" customWidth="1"/>
    <col min="6923" max="6923" width="9.28515625" style="336" bestFit="1" customWidth="1"/>
    <col min="6924" max="6924" width="9.140625" style="336"/>
    <col min="6925" max="6925" width="9.85546875" style="336" bestFit="1" customWidth="1"/>
    <col min="6926" max="7166" width="9.140625" style="336"/>
    <col min="7167" max="7167" width="4.28515625" style="336" bestFit="1" customWidth="1"/>
    <col min="7168" max="7168" width="9.140625" style="336"/>
    <col min="7169" max="7169" width="6.85546875" style="336" customWidth="1"/>
    <col min="7170" max="7170" width="50" style="336" bestFit="1" customWidth="1"/>
    <col min="7171" max="7176" width="11.7109375" style="336" customWidth="1"/>
    <col min="7177" max="7178" width="9.85546875" style="336" bestFit="1" customWidth="1"/>
    <col min="7179" max="7179" width="9.28515625" style="336" bestFit="1" customWidth="1"/>
    <col min="7180" max="7180" width="9.140625" style="336"/>
    <col min="7181" max="7181" width="9.85546875" style="336" bestFit="1" customWidth="1"/>
    <col min="7182" max="7422" width="9.140625" style="336"/>
    <col min="7423" max="7423" width="4.28515625" style="336" bestFit="1" customWidth="1"/>
    <col min="7424" max="7424" width="9.140625" style="336"/>
    <col min="7425" max="7425" width="6.85546875" style="336" customWidth="1"/>
    <col min="7426" max="7426" width="50" style="336" bestFit="1" customWidth="1"/>
    <col min="7427" max="7432" width="11.7109375" style="336" customWidth="1"/>
    <col min="7433" max="7434" width="9.85546875" style="336" bestFit="1" customWidth="1"/>
    <col min="7435" max="7435" width="9.28515625" style="336" bestFit="1" customWidth="1"/>
    <col min="7436" max="7436" width="9.140625" style="336"/>
    <col min="7437" max="7437" width="9.85546875" style="336" bestFit="1" customWidth="1"/>
    <col min="7438" max="7678" width="9.140625" style="336"/>
    <col min="7679" max="7679" width="4.28515625" style="336" bestFit="1" customWidth="1"/>
    <col min="7680" max="7680" width="9.140625" style="336"/>
    <col min="7681" max="7681" width="6.85546875" style="336" customWidth="1"/>
    <col min="7682" max="7682" width="50" style="336" bestFit="1" customWidth="1"/>
    <col min="7683" max="7688" width="11.7109375" style="336" customWidth="1"/>
    <col min="7689" max="7690" width="9.85546875" style="336" bestFit="1" customWidth="1"/>
    <col min="7691" max="7691" width="9.28515625" style="336" bestFit="1" customWidth="1"/>
    <col min="7692" max="7692" width="9.140625" style="336"/>
    <col min="7693" max="7693" width="9.85546875" style="336" bestFit="1" customWidth="1"/>
    <col min="7694" max="7934" width="9.140625" style="336"/>
    <col min="7935" max="7935" width="4.28515625" style="336" bestFit="1" customWidth="1"/>
    <col min="7936" max="7936" width="9.140625" style="336"/>
    <col min="7937" max="7937" width="6.85546875" style="336" customWidth="1"/>
    <col min="7938" max="7938" width="50" style="336" bestFit="1" customWidth="1"/>
    <col min="7939" max="7944" width="11.7109375" style="336" customWidth="1"/>
    <col min="7945" max="7946" width="9.85546875" style="336" bestFit="1" customWidth="1"/>
    <col min="7947" max="7947" width="9.28515625" style="336" bestFit="1" customWidth="1"/>
    <col min="7948" max="7948" width="9.140625" style="336"/>
    <col min="7949" max="7949" width="9.85546875" style="336" bestFit="1" customWidth="1"/>
    <col min="7950" max="8190" width="9.140625" style="336"/>
    <col min="8191" max="8191" width="4.28515625" style="336" bestFit="1" customWidth="1"/>
    <col min="8192" max="8192" width="9.140625" style="336"/>
    <col min="8193" max="8193" width="6.85546875" style="336" customWidth="1"/>
    <col min="8194" max="8194" width="50" style="336" bestFit="1" customWidth="1"/>
    <col min="8195" max="8200" width="11.7109375" style="336" customWidth="1"/>
    <col min="8201" max="8202" width="9.85546875" style="336" bestFit="1" customWidth="1"/>
    <col min="8203" max="8203" width="9.28515625" style="336" bestFit="1" customWidth="1"/>
    <col min="8204" max="8204" width="9.140625" style="336"/>
    <col min="8205" max="8205" width="9.85546875" style="336" bestFit="1" customWidth="1"/>
    <col min="8206" max="8446" width="9.140625" style="336"/>
    <col min="8447" max="8447" width="4.28515625" style="336" bestFit="1" customWidth="1"/>
    <col min="8448" max="8448" width="9.140625" style="336"/>
    <col min="8449" max="8449" width="6.85546875" style="336" customWidth="1"/>
    <col min="8450" max="8450" width="50" style="336" bestFit="1" customWidth="1"/>
    <col min="8451" max="8456" width="11.7109375" style="336" customWidth="1"/>
    <col min="8457" max="8458" width="9.85546875" style="336" bestFit="1" customWidth="1"/>
    <col min="8459" max="8459" width="9.28515625" style="336" bestFit="1" customWidth="1"/>
    <col min="8460" max="8460" width="9.140625" style="336"/>
    <col min="8461" max="8461" width="9.85546875" style="336" bestFit="1" customWidth="1"/>
    <col min="8462" max="8702" width="9.140625" style="336"/>
    <col min="8703" max="8703" width="4.28515625" style="336" bestFit="1" customWidth="1"/>
    <col min="8704" max="8704" width="9.140625" style="336"/>
    <col min="8705" max="8705" width="6.85546875" style="336" customWidth="1"/>
    <col min="8706" max="8706" width="50" style="336" bestFit="1" customWidth="1"/>
    <col min="8707" max="8712" width="11.7109375" style="336" customWidth="1"/>
    <col min="8713" max="8714" width="9.85546875" style="336" bestFit="1" customWidth="1"/>
    <col min="8715" max="8715" width="9.28515625" style="336" bestFit="1" customWidth="1"/>
    <col min="8716" max="8716" width="9.140625" style="336"/>
    <col min="8717" max="8717" width="9.85546875" style="336" bestFit="1" customWidth="1"/>
    <col min="8718" max="8958" width="9.140625" style="336"/>
    <col min="8959" max="8959" width="4.28515625" style="336" bestFit="1" customWidth="1"/>
    <col min="8960" max="8960" width="9.140625" style="336"/>
    <col min="8961" max="8961" width="6.85546875" style="336" customWidth="1"/>
    <col min="8962" max="8962" width="50" style="336" bestFit="1" customWidth="1"/>
    <col min="8963" max="8968" width="11.7109375" style="336" customWidth="1"/>
    <col min="8969" max="8970" width="9.85546875" style="336" bestFit="1" customWidth="1"/>
    <col min="8971" max="8971" width="9.28515625" style="336" bestFit="1" customWidth="1"/>
    <col min="8972" max="8972" width="9.140625" style="336"/>
    <col min="8973" max="8973" width="9.85546875" style="336" bestFit="1" customWidth="1"/>
    <col min="8974" max="9214" width="9.140625" style="336"/>
    <col min="9215" max="9215" width="4.28515625" style="336" bestFit="1" customWidth="1"/>
    <col min="9216" max="9216" width="9.140625" style="336"/>
    <col min="9217" max="9217" width="6.85546875" style="336" customWidth="1"/>
    <col min="9218" max="9218" width="50" style="336" bestFit="1" customWidth="1"/>
    <col min="9219" max="9224" width="11.7109375" style="336" customWidth="1"/>
    <col min="9225" max="9226" width="9.85546875" style="336" bestFit="1" customWidth="1"/>
    <col min="9227" max="9227" width="9.28515625" style="336" bestFit="1" customWidth="1"/>
    <col min="9228" max="9228" width="9.140625" style="336"/>
    <col min="9229" max="9229" width="9.85546875" style="336" bestFit="1" customWidth="1"/>
    <col min="9230" max="9470" width="9.140625" style="336"/>
    <col min="9471" max="9471" width="4.28515625" style="336" bestFit="1" customWidth="1"/>
    <col min="9472" max="9472" width="9.140625" style="336"/>
    <col min="9473" max="9473" width="6.85546875" style="336" customWidth="1"/>
    <col min="9474" max="9474" width="50" style="336" bestFit="1" customWidth="1"/>
    <col min="9475" max="9480" width="11.7109375" style="336" customWidth="1"/>
    <col min="9481" max="9482" width="9.85546875" style="336" bestFit="1" customWidth="1"/>
    <col min="9483" max="9483" width="9.28515625" style="336" bestFit="1" customWidth="1"/>
    <col min="9484" max="9484" width="9.140625" style="336"/>
    <col min="9485" max="9485" width="9.85546875" style="336" bestFit="1" customWidth="1"/>
    <col min="9486" max="9726" width="9.140625" style="336"/>
    <col min="9727" max="9727" width="4.28515625" style="336" bestFit="1" customWidth="1"/>
    <col min="9728" max="9728" width="9.140625" style="336"/>
    <col min="9729" max="9729" width="6.85546875" style="336" customWidth="1"/>
    <col min="9730" max="9730" width="50" style="336" bestFit="1" customWidth="1"/>
    <col min="9731" max="9736" width="11.7109375" style="336" customWidth="1"/>
    <col min="9737" max="9738" width="9.85546875" style="336" bestFit="1" customWidth="1"/>
    <col min="9739" max="9739" width="9.28515625" style="336" bestFit="1" customWidth="1"/>
    <col min="9740" max="9740" width="9.140625" style="336"/>
    <col min="9741" max="9741" width="9.85546875" style="336" bestFit="1" customWidth="1"/>
    <col min="9742" max="9982" width="9.140625" style="336"/>
    <col min="9983" max="9983" width="4.28515625" style="336" bestFit="1" customWidth="1"/>
    <col min="9984" max="9984" width="9.140625" style="336"/>
    <col min="9985" max="9985" width="6.85546875" style="336" customWidth="1"/>
    <col min="9986" max="9986" width="50" style="336" bestFit="1" customWidth="1"/>
    <col min="9987" max="9992" width="11.7109375" style="336" customWidth="1"/>
    <col min="9993" max="9994" width="9.85546875" style="336" bestFit="1" customWidth="1"/>
    <col min="9995" max="9995" width="9.28515625" style="336" bestFit="1" customWidth="1"/>
    <col min="9996" max="9996" width="9.140625" style="336"/>
    <col min="9997" max="9997" width="9.85546875" style="336" bestFit="1" customWidth="1"/>
    <col min="9998" max="10238" width="9.140625" style="336"/>
    <col min="10239" max="10239" width="4.28515625" style="336" bestFit="1" customWidth="1"/>
    <col min="10240" max="10240" width="9.140625" style="336"/>
    <col min="10241" max="10241" width="6.85546875" style="336" customWidth="1"/>
    <col min="10242" max="10242" width="50" style="336" bestFit="1" customWidth="1"/>
    <col min="10243" max="10248" width="11.7109375" style="336" customWidth="1"/>
    <col min="10249" max="10250" width="9.85546875" style="336" bestFit="1" customWidth="1"/>
    <col min="10251" max="10251" width="9.28515625" style="336" bestFit="1" customWidth="1"/>
    <col min="10252" max="10252" width="9.140625" style="336"/>
    <col min="10253" max="10253" width="9.85546875" style="336" bestFit="1" customWidth="1"/>
    <col min="10254" max="10494" width="9.140625" style="336"/>
    <col min="10495" max="10495" width="4.28515625" style="336" bestFit="1" customWidth="1"/>
    <col min="10496" max="10496" width="9.140625" style="336"/>
    <col min="10497" max="10497" width="6.85546875" style="336" customWidth="1"/>
    <col min="10498" max="10498" width="50" style="336" bestFit="1" customWidth="1"/>
    <col min="10499" max="10504" width="11.7109375" style="336" customWidth="1"/>
    <col min="10505" max="10506" width="9.85546875" style="336" bestFit="1" customWidth="1"/>
    <col min="10507" max="10507" width="9.28515625" style="336" bestFit="1" customWidth="1"/>
    <col min="10508" max="10508" width="9.140625" style="336"/>
    <col min="10509" max="10509" width="9.85546875" style="336" bestFit="1" customWidth="1"/>
    <col min="10510" max="10750" width="9.140625" style="336"/>
    <col min="10751" max="10751" width="4.28515625" style="336" bestFit="1" customWidth="1"/>
    <col min="10752" max="10752" width="9.140625" style="336"/>
    <col min="10753" max="10753" width="6.85546875" style="336" customWidth="1"/>
    <col min="10754" max="10754" width="50" style="336" bestFit="1" customWidth="1"/>
    <col min="10755" max="10760" width="11.7109375" style="336" customWidth="1"/>
    <col min="10761" max="10762" width="9.85546875" style="336" bestFit="1" customWidth="1"/>
    <col min="10763" max="10763" width="9.28515625" style="336" bestFit="1" customWidth="1"/>
    <col min="10764" max="10764" width="9.140625" style="336"/>
    <col min="10765" max="10765" width="9.85546875" style="336" bestFit="1" customWidth="1"/>
    <col min="10766" max="11006" width="9.140625" style="336"/>
    <col min="11007" max="11007" width="4.28515625" style="336" bestFit="1" customWidth="1"/>
    <col min="11008" max="11008" width="9.140625" style="336"/>
    <col min="11009" max="11009" width="6.85546875" style="336" customWidth="1"/>
    <col min="11010" max="11010" width="50" style="336" bestFit="1" customWidth="1"/>
    <col min="11011" max="11016" width="11.7109375" style="336" customWidth="1"/>
    <col min="11017" max="11018" width="9.85546875" style="336" bestFit="1" customWidth="1"/>
    <col min="11019" max="11019" width="9.28515625" style="336" bestFit="1" customWidth="1"/>
    <col min="11020" max="11020" width="9.140625" style="336"/>
    <col min="11021" max="11021" width="9.85546875" style="336" bestFit="1" customWidth="1"/>
    <col min="11022" max="11262" width="9.140625" style="336"/>
    <col min="11263" max="11263" width="4.28515625" style="336" bestFit="1" customWidth="1"/>
    <col min="11264" max="11264" width="9.140625" style="336"/>
    <col min="11265" max="11265" width="6.85546875" style="336" customWidth="1"/>
    <col min="11266" max="11266" width="50" style="336" bestFit="1" customWidth="1"/>
    <col min="11267" max="11272" width="11.7109375" style="336" customWidth="1"/>
    <col min="11273" max="11274" width="9.85546875" style="336" bestFit="1" customWidth="1"/>
    <col min="11275" max="11275" width="9.28515625" style="336" bestFit="1" customWidth="1"/>
    <col min="11276" max="11276" width="9.140625" style="336"/>
    <col min="11277" max="11277" width="9.85546875" style="336" bestFit="1" customWidth="1"/>
    <col min="11278" max="11518" width="9.140625" style="336"/>
    <col min="11519" max="11519" width="4.28515625" style="336" bestFit="1" customWidth="1"/>
    <col min="11520" max="11520" width="9.140625" style="336"/>
    <col min="11521" max="11521" width="6.85546875" style="336" customWidth="1"/>
    <col min="11522" max="11522" width="50" style="336" bestFit="1" customWidth="1"/>
    <col min="11523" max="11528" width="11.7109375" style="336" customWidth="1"/>
    <col min="11529" max="11530" width="9.85546875" style="336" bestFit="1" customWidth="1"/>
    <col min="11531" max="11531" width="9.28515625" style="336" bestFit="1" customWidth="1"/>
    <col min="11532" max="11532" width="9.140625" style="336"/>
    <col min="11533" max="11533" width="9.85546875" style="336" bestFit="1" customWidth="1"/>
    <col min="11534" max="11774" width="9.140625" style="336"/>
    <col min="11775" max="11775" width="4.28515625" style="336" bestFit="1" customWidth="1"/>
    <col min="11776" max="11776" width="9.140625" style="336"/>
    <col min="11777" max="11777" width="6.85546875" style="336" customWidth="1"/>
    <col min="11778" max="11778" width="50" style="336" bestFit="1" customWidth="1"/>
    <col min="11779" max="11784" width="11.7109375" style="336" customWidth="1"/>
    <col min="11785" max="11786" width="9.85546875" style="336" bestFit="1" customWidth="1"/>
    <col min="11787" max="11787" width="9.28515625" style="336" bestFit="1" customWidth="1"/>
    <col min="11788" max="11788" width="9.140625" style="336"/>
    <col min="11789" max="11789" width="9.85546875" style="336" bestFit="1" customWidth="1"/>
    <col min="11790" max="12030" width="9.140625" style="336"/>
    <col min="12031" max="12031" width="4.28515625" style="336" bestFit="1" customWidth="1"/>
    <col min="12032" max="12032" width="9.140625" style="336"/>
    <col min="12033" max="12033" width="6.85546875" style="336" customWidth="1"/>
    <col min="12034" max="12034" width="50" style="336" bestFit="1" customWidth="1"/>
    <col min="12035" max="12040" width="11.7109375" style="336" customWidth="1"/>
    <col min="12041" max="12042" width="9.85546875" style="336" bestFit="1" customWidth="1"/>
    <col min="12043" max="12043" width="9.28515625" style="336" bestFit="1" customWidth="1"/>
    <col min="12044" max="12044" width="9.140625" style="336"/>
    <col min="12045" max="12045" width="9.85546875" style="336" bestFit="1" customWidth="1"/>
    <col min="12046" max="12286" width="9.140625" style="336"/>
    <col min="12287" max="12287" width="4.28515625" style="336" bestFit="1" customWidth="1"/>
    <col min="12288" max="12288" width="9.140625" style="336"/>
    <col min="12289" max="12289" width="6.85546875" style="336" customWidth="1"/>
    <col min="12290" max="12290" width="50" style="336" bestFit="1" customWidth="1"/>
    <col min="12291" max="12296" width="11.7109375" style="336" customWidth="1"/>
    <col min="12297" max="12298" width="9.85546875" style="336" bestFit="1" customWidth="1"/>
    <col min="12299" max="12299" width="9.28515625" style="336" bestFit="1" customWidth="1"/>
    <col min="12300" max="12300" width="9.140625" style="336"/>
    <col min="12301" max="12301" width="9.85546875" style="336" bestFit="1" customWidth="1"/>
    <col min="12302" max="12542" width="9.140625" style="336"/>
    <col min="12543" max="12543" width="4.28515625" style="336" bestFit="1" customWidth="1"/>
    <col min="12544" max="12544" width="9.140625" style="336"/>
    <col min="12545" max="12545" width="6.85546875" style="336" customWidth="1"/>
    <col min="12546" max="12546" width="50" style="336" bestFit="1" customWidth="1"/>
    <col min="12547" max="12552" width="11.7109375" style="336" customWidth="1"/>
    <col min="12553" max="12554" width="9.85546875" style="336" bestFit="1" customWidth="1"/>
    <col min="12555" max="12555" width="9.28515625" style="336" bestFit="1" customWidth="1"/>
    <col min="12556" max="12556" width="9.140625" style="336"/>
    <col min="12557" max="12557" width="9.85546875" style="336" bestFit="1" customWidth="1"/>
    <col min="12558" max="12798" width="9.140625" style="336"/>
    <col min="12799" max="12799" width="4.28515625" style="336" bestFit="1" customWidth="1"/>
    <col min="12800" max="12800" width="9.140625" style="336"/>
    <col min="12801" max="12801" width="6.85546875" style="336" customWidth="1"/>
    <col min="12802" max="12802" width="50" style="336" bestFit="1" customWidth="1"/>
    <col min="12803" max="12808" width="11.7109375" style="336" customWidth="1"/>
    <col min="12809" max="12810" width="9.85546875" style="336" bestFit="1" customWidth="1"/>
    <col min="12811" max="12811" width="9.28515625" style="336" bestFit="1" customWidth="1"/>
    <col min="12812" max="12812" width="9.140625" style="336"/>
    <col min="12813" max="12813" width="9.85546875" style="336" bestFit="1" customWidth="1"/>
    <col min="12814" max="13054" width="9.140625" style="336"/>
    <col min="13055" max="13055" width="4.28515625" style="336" bestFit="1" customWidth="1"/>
    <col min="13056" max="13056" width="9.140625" style="336"/>
    <col min="13057" max="13057" width="6.85546875" style="336" customWidth="1"/>
    <col min="13058" max="13058" width="50" style="336" bestFit="1" customWidth="1"/>
    <col min="13059" max="13064" width="11.7109375" style="336" customWidth="1"/>
    <col min="13065" max="13066" width="9.85546875" style="336" bestFit="1" customWidth="1"/>
    <col min="13067" max="13067" width="9.28515625" style="336" bestFit="1" customWidth="1"/>
    <col min="13068" max="13068" width="9.140625" style="336"/>
    <col min="13069" max="13069" width="9.85546875" style="336" bestFit="1" customWidth="1"/>
    <col min="13070" max="13310" width="9.140625" style="336"/>
    <col min="13311" max="13311" width="4.28515625" style="336" bestFit="1" customWidth="1"/>
    <col min="13312" max="13312" width="9.140625" style="336"/>
    <col min="13313" max="13313" width="6.85546875" style="336" customWidth="1"/>
    <col min="13314" max="13314" width="50" style="336" bestFit="1" customWidth="1"/>
    <col min="13315" max="13320" width="11.7109375" style="336" customWidth="1"/>
    <col min="13321" max="13322" width="9.85546875" style="336" bestFit="1" customWidth="1"/>
    <col min="13323" max="13323" width="9.28515625" style="336" bestFit="1" customWidth="1"/>
    <col min="13324" max="13324" width="9.140625" style="336"/>
    <col min="13325" max="13325" width="9.85546875" style="336" bestFit="1" customWidth="1"/>
    <col min="13326" max="13566" width="9.140625" style="336"/>
    <col min="13567" max="13567" width="4.28515625" style="336" bestFit="1" customWidth="1"/>
    <col min="13568" max="13568" width="9.140625" style="336"/>
    <col min="13569" max="13569" width="6.85546875" style="336" customWidth="1"/>
    <col min="13570" max="13570" width="50" style="336" bestFit="1" customWidth="1"/>
    <col min="13571" max="13576" width="11.7109375" style="336" customWidth="1"/>
    <col min="13577" max="13578" width="9.85546875" style="336" bestFit="1" customWidth="1"/>
    <col min="13579" max="13579" width="9.28515625" style="336" bestFit="1" customWidth="1"/>
    <col min="13580" max="13580" width="9.140625" style="336"/>
    <col min="13581" max="13581" width="9.85546875" style="336" bestFit="1" customWidth="1"/>
    <col min="13582" max="13822" width="9.140625" style="336"/>
    <col min="13823" max="13823" width="4.28515625" style="336" bestFit="1" customWidth="1"/>
    <col min="13824" max="13824" width="9.140625" style="336"/>
    <col min="13825" max="13825" width="6.85546875" style="336" customWidth="1"/>
    <col min="13826" max="13826" width="50" style="336" bestFit="1" customWidth="1"/>
    <col min="13827" max="13832" width="11.7109375" style="336" customWidth="1"/>
    <col min="13833" max="13834" width="9.85546875" style="336" bestFit="1" customWidth="1"/>
    <col min="13835" max="13835" width="9.28515625" style="336" bestFit="1" customWidth="1"/>
    <col min="13836" max="13836" width="9.140625" style="336"/>
    <col min="13837" max="13837" width="9.85546875" style="336" bestFit="1" customWidth="1"/>
    <col min="13838" max="14078" width="9.140625" style="336"/>
    <col min="14079" max="14079" width="4.28515625" style="336" bestFit="1" customWidth="1"/>
    <col min="14080" max="14080" width="9.140625" style="336"/>
    <col min="14081" max="14081" width="6.85546875" style="336" customWidth="1"/>
    <col min="14082" max="14082" width="50" style="336" bestFit="1" customWidth="1"/>
    <col min="14083" max="14088" width="11.7109375" style="336" customWidth="1"/>
    <col min="14089" max="14090" width="9.85546875" style="336" bestFit="1" customWidth="1"/>
    <col min="14091" max="14091" width="9.28515625" style="336" bestFit="1" customWidth="1"/>
    <col min="14092" max="14092" width="9.140625" style="336"/>
    <col min="14093" max="14093" width="9.85546875" style="336" bestFit="1" customWidth="1"/>
    <col min="14094" max="14334" width="9.140625" style="336"/>
    <col min="14335" max="14335" width="4.28515625" style="336" bestFit="1" customWidth="1"/>
    <col min="14336" max="14336" width="9.140625" style="336"/>
    <col min="14337" max="14337" width="6.85546875" style="336" customWidth="1"/>
    <col min="14338" max="14338" width="50" style="336" bestFit="1" customWidth="1"/>
    <col min="14339" max="14344" width="11.7109375" style="336" customWidth="1"/>
    <col min="14345" max="14346" width="9.85546875" style="336" bestFit="1" customWidth="1"/>
    <col min="14347" max="14347" width="9.28515625" style="336" bestFit="1" customWidth="1"/>
    <col min="14348" max="14348" width="9.140625" style="336"/>
    <col min="14349" max="14349" width="9.85546875" style="336" bestFit="1" customWidth="1"/>
    <col min="14350" max="14590" width="9.140625" style="336"/>
    <col min="14591" max="14591" width="4.28515625" style="336" bestFit="1" customWidth="1"/>
    <col min="14592" max="14592" width="9.140625" style="336"/>
    <col min="14593" max="14593" width="6.85546875" style="336" customWidth="1"/>
    <col min="14594" max="14594" width="50" style="336" bestFit="1" customWidth="1"/>
    <col min="14595" max="14600" width="11.7109375" style="336" customWidth="1"/>
    <col min="14601" max="14602" width="9.85546875" style="336" bestFit="1" customWidth="1"/>
    <col min="14603" max="14603" width="9.28515625" style="336" bestFit="1" customWidth="1"/>
    <col min="14604" max="14604" width="9.140625" style="336"/>
    <col min="14605" max="14605" width="9.85546875" style="336" bestFit="1" customWidth="1"/>
    <col min="14606" max="14846" width="9.140625" style="336"/>
    <col min="14847" max="14847" width="4.28515625" style="336" bestFit="1" customWidth="1"/>
    <col min="14848" max="14848" width="9.140625" style="336"/>
    <col min="14849" max="14849" width="6.85546875" style="336" customWidth="1"/>
    <col min="14850" max="14850" width="50" style="336" bestFit="1" customWidth="1"/>
    <col min="14851" max="14856" width="11.7109375" style="336" customWidth="1"/>
    <col min="14857" max="14858" width="9.85546875" style="336" bestFit="1" customWidth="1"/>
    <col min="14859" max="14859" width="9.28515625" style="336" bestFit="1" customWidth="1"/>
    <col min="14860" max="14860" width="9.140625" style="336"/>
    <col min="14861" max="14861" width="9.85546875" style="336" bestFit="1" customWidth="1"/>
    <col min="14862" max="15102" width="9.140625" style="336"/>
    <col min="15103" max="15103" width="4.28515625" style="336" bestFit="1" customWidth="1"/>
    <col min="15104" max="15104" width="9.140625" style="336"/>
    <col min="15105" max="15105" width="6.85546875" style="336" customWidth="1"/>
    <col min="15106" max="15106" width="50" style="336" bestFit="1" customWidth="1"/>
    <col min="15107" max="15112" width="11.7109375" style="336" customWidth="1"/>
    <col min="15113" max="15114" width="9.85546875" style="336" bestFit="1" customWidth="1"/>
    <col min="15115" max="15115" width="9.28515625" style="336" bestFit="1" customWidth="1"/>
    <col min="15116" max="15116" width="9.140625" style="336"/>
    <col min="15117" max="15117" width="9.85546875" style="336" bestFit="1" customWidth="1"/>
    <col min="15118" max="15358" width="9.140625" style="336"/>
    <col min="15359" max="15359" width="4.28515625" style="336" bestFit="1" customWidth="1"/>
    <col min="15360" max="15360" width="9.140625" style="336"/>
    <col min="15361" max="15361" width="6.85546875" style="336" customWidth="1"/>
    <col min="15362" max="15362" width="50" style="336" bestFit="1" customWidth="1"/>
    <col min="15363" max="15368" width="11.7109375" style="336" customWidth="1"/>
    <col min="15369" max="15370" width="9.85546875" style="336" bestFit="1" customWidth="1"/>
    <col min="15371" max="15371" width="9.28515625" style="336" bestFit="1" customWidth="1"/>
    <col min="15372" max="15372" width="9.140625" style="336"/>
    <col min="15373" max="15373" width="9.85546875" style="336" bestFit="1" customWidth="1"/>
    <col min="15374" max="15614" width="9.140625" style="336"/>
    <col min="15615" max="15615" width="4.28515625" style="336" bestFit="1" customWidth="1"/>
    <col min="15616" max="15616" width="9.140625" style="336"/>
    <col min="15617" max="15617" width="6.85546875" style="336" customWidth="1"/>
    <col min="15618" max="15618" width="50" style="336" bestFit="1" customWidth="1"/>
    <col min="15619" max="15624" width="11.7109375" style="336" customWidth="1"/>
    <col min="15625" max="15626" width="9.85546875" style="336" bestFit="1" customWidth="1"/>
    <col min="15627" max="15627" width="9.28515625" style="336" bestFit="1" customWidth="1"/>
    <col min="15628" max="15628" width="9.140625" style="336"/>
    <col min="15629" max="15629" width="9.85546875" style="336" bestFit="1" customWidth="1"/>
    <col min="15630" max="15870" width="9.140625" style="336"/>
    <col min="15871" max="15871" width="4.28515625" style="336" bestFit="1" customWidth="1"/>
    <col min="15872" max="15872" width="9.140625" style="336"/>
    <col min="15873" max="15873" width="6.85546875" style="336" customWidth="1"/>
    <col min="15874" max="15874" width="50" style="336" bestFit="1" customWidth="1"/>
    <col min="15875" max="15880" width="11.7109375" style="336" customWidth="1"/>
    <col min="15881" max="15882" width="9.85546875" style="336" bestFit="1" customWidth="1"/>
    <col min="15883" max="15883" width="9.28515625" style="336" bestFit="1" customWidth="1"/>
    <col min="15884" max="15884" width="9.140625" style="336"/>
    <col min="15885" max="15885" width="9.85546875" style="336" bestFit="1" customWidth="1"/>
    <col min="15886" max="16126" width="9.140625" style="336"/>
    <col min="16127" max="16127" width="4.28515625" style="336" bestFit="1" customWidth="1"/>
    <col min="16128" max="16128" width="9.140625" style="336"/>
    <col min="16129" max="16129" width="6.85546875" style="336" customWidth="1"/>
    <col min="16130" max="16130" width="50" style="336" bestFit="1" customWidth="1"/>
    <col min="16131" max="16136" width="11.7109375" style="336" customWidth="1"/>
    <col min="16137" max="16138" width="9.85546875" style="336" bestFit="1" customWidth="1"/>
    <col min="16139" max="16139" width="9.28515625" style="336" bestFit="1" customWidth="1"/>
    <col min="16140" max="16140" width="9.140625" style="336"/>
    <col min="16141" max="16141" width="9.85546875" style="336" bestFit="1" customWidth="1"/>
    <col min="16142" max="16384" width="9.140625" style="336"/>
  </cols>
  <sheetData>
    <row r="1" spans="1:18" s="244" customFormat="1" ht="12.75" x14ac:dyDescent="0.2">
      <c r="A1" s="622" t="s">
        <v>34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241"/>
      <c r="M1" s="241"/>
      <c r="N1" s="241"/>
      <c r="O1" s="242"/>
      <c r="P1" s="243"/>
      <c r="Q1" s="243"/>
      <c r="R1" s="243"/>
    </row>
    <row r="2" spans="1:18" s="244" customFormat="1" ht="12.75" customHeight="1" x14ac:dyDescent="0.2">
      <c r="A2" s="623" t="s">
        <v>35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245"/>
      <c r="M2" s="245"/>
      <c r="N2" s="245"/>
      <c r="O2" s="246"/>
      <c r="P2" s="243"/>
      <c r="Q2" s="243"/>
      <c r="R2" s="243"/>
    </row>
    <row r="3" spans="1:18" s="244" customFormat="1" ht="12.75" x14ac:dyDescent="0.2">
      <c r="A3" s="624"/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346"/>
      <c r="M3" s="346"/>
      <c r="N3" s="346"/>
      <c r="O3" s="242"/>
      <c r="P3" s="242"/>
      <c r="Q3" s="248"/>
      <c r="R3" s="248"/>
    </row>
    <row r="4" spans="1:18" s="244" customFormat="1" ht="12.75" x14ac:dyDescent="0.2">
      <c r="A4" s="621" t="s">
        <v>610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346"/>
      <c r="M4" s="346"/>
      <c r="N4" s="346"/>
      <c r="O4" s="242"/>
      <c r="P4" s="242"/>
      <c r="Q4" s="248"/>
      <c r="R4" s="248"/>
    </row>
    <row r="5" spans="1:18" s="244" customFormat="1" ht="12.75" customHeight="1" x14ac:dyDescent="0.2">
      <c r="A5" s="625" t="s">
        <v>608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245"/>
      <c r="M5" s="245"/>
      <c r="N5" s="245"/>
      <c r="O5" s="242"/>
      <c r="P5" s="242"/>
      <c r="Q5" s="248"/>
      <c r="R5" s="248"/>
    </row>
    <row r="6" spans="1:18" s="244" customFormat="1" ht="12.75" x14ac:dyDescent="0.2">
      <c r="A6" s="621" t="s">
        <v>605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249"/>
      <c r="M6" s="250"/>
      <c r="N6" s="250"/>
      <c r="O6" s="251"/>
      <c r="P6" s="251"/>
    </row>
    <row r="7" spans="1:18" s="244" customFormat="1" ht="12.75" x14ac:dyDescent="0.2">
      <c r="A7" s="252"/>
      <c r="B7" s="650"/>
      <c r="C7" s="650"/>
      <c r="D7" s="650"/>
      <c r="E7" s="249"/>
      <c r="F7" s="249"/>
      <c r="G7" s="249"/>
      <c r="H7" s="249"/>
      <c r="I7" s="249"/>
      <c r="J7" s="249"/>
      <c r="K7" s="249"/>
      <c r="L7" s="249"/>
      <c r="M7" s="250"/>
      <c r="N7" s="250"/>
      <c r="O7" s="251"/>
      <c r="P7" s="251"/>
    </row>
    <row r="8" spans="1:18" s="244" customFormat="1" ht="12.75" x14ac:dyDescent="0.2">
      <c r="A8" s="621" t="s">
        <v>36</v>
      </c>
      <c r="B8" s="621"/>
      <c r="C8" s="621"/>
      <c r="D8" s="621"/>
      <c r="E8" s="621"/>
      <c r="F8" s="621"/>
      <c r="G8" s="621"/>
      <c r="H8" s="621"/>
      <c r="I8" s="621"/>
      <c r="J8" s="621"/>
      <c r="K8" s="621"/>
      <c r="L8" s="241"/>
      <c r="M8" s="241"/>
      <c r="N8" s="250"/>
      <c r="O8" s="255"/>
      <c r="P8" s="255"/>
      <c r="Q8" s="256"/>
      <c r="R8" s="256"/>
    </row>
    <row r="9" spans="1:18" s="244" customFormat="1" ht="13.5" thickBot="1" x14ac:dyDescent="0.25">
      <c r="A9" s="252"/>
      <c r="B9" s="609"/>
      <c r="C9" s="609"/>
      <c r="D9" s="609"/>
      <c r="E9" s="253"/>
      <c r="F9" s="253"/>
      <c r="G9" s="253"/>
      <c r="H9" s="253"/>
      <c r="I9" s="253"/>
      <c r="J9" s="253"/>
      <c r="K9" s="253"/>
      <c r="L9" s="254"/>
      <c r="M9" s="250"/>
      <c r="N9" s="250"/>
      <c r="O9" s="255"/>
      <c r="P9" s="255"/>
      <c r="Q9" s="256"/>
      <c r="R9" s="256"/>
    </row>
    <row r="10" spans="1:18" s="244" customFormat="1" ht="12.75" customHeight="1" x14ac:dyDescent="0.2">
      <c r="A10" s="257"/>
      <c r="B10" s="610"/>
      <c r="C10" s="610"/>
      <c r="D10" s="611"/>
      <c r="E10" s="612" t="s">
        <v>21</v>
      </c>
      <c r="F10" s="613"/>
      <c r="G10" s="613"/>
      <c r="H10" s="613"/>
      <c r="I10" s="613"/>
      <c r="J10" s="651"/>
      <c r="K10" s="614" t="s">
        <v>37</v>
      </c>
      <c r="L10" s="614"/>
      <c r="M10" s="615"/>
      <c r="N10" s="258" t="s">
        <v>74</v>
      </c>
      <c r="O10" s="243"/>
      <c r="P10" s="243"/>
      <c r="Q10" s="243"/>
      <c r="R10" s="243"/>
    </row>
    <row r="11" spans="1:18" s="244" customFormat="1" ht="25.5" x14ac:dyDescent="0.2">
      <c r="A11" s="259"/>
      <c r="B11" s="616"/>
      <c r="C11" s="616"/>
      <c r="D11" s="617"/>
      <c r="E11" s="431" t="s">
        <v>561</v>
      </c>
      <c r="F11" s="432" t="s">
        <v>562</v>
      </c>
      <c r="G11" s="432" t="s">
        <v>563</v>
      </c>
      <c r="H11" s="365">
        <v>4</v>
      </c>
      <c r="I11" s="365">
        <v>5</v>
      </c>
      <c r="J11" s="366">
        <v>6</v>
      </c>
      <c r="K11" s="262" t="s">
        <v>193</v>
      </c>
      <c r="L11" s="262" t="s">
        <v>194</v>
      </c>
      <c r="M11" s="263" t="s">
        <v>192</v>
      </c>
      <c r="N11" s="264"/>
      <c r="O11" s="243"/>
      <c r="P11" s="243"/>
      <c r="Q11" s="243"/>
      <c r="R11" s="243"/>
    </row>
    <row r="12" spans="1:18" s="244" customFormat="1" ht="12.75" x14ac:dyDescent="0.2">
      <c r="A12" s="618" t="s">
        <v>195</v>
      </c>
      <c r="B12" s="619"/>
      <c r="C12" s="619"/>
      <c r="D12" s="620"/>
      <c r="E12" s="265" t="s">
        <v>196</v>
      </c>
      <c r="F12" s="266" t="s">
        <v>196</v>
      </c>
      <c r="G12" s="266" t="s">
        <v>196</v>
      </c>
      <c r="H12" s="266" t="s">
        <v>196</v>
      </c>
      <c r="I12" s="266" t="s">
        <v>196</v>
      </c>
      <c r="J12" s="368" t="s">
        <v>196</v>
      </c>
      <c r="K12" s="266" t="s">
        <v>196</v>
      </c>
      <c r="L12" s="266" t="s">
        <v>196</v>
      </c>
      <c r="M12" s="267" t="s">
        <v>196</v>
      </c>
      <c r="N12" s="264"/>
      <c r="O12" s="243"/>
      <c r="P12" s="243"/>
      <c r="Q12" s="243"/>
      <c r="R12" s="243"/>
    </row>
    <row r="13" spans="1:18" s="244" customFormat="1" ht="12.75" x14ac:dyDescent="0.2">
      <c r="A13" s="268">
        <v>10</v>
      </c>
      <c r="B13" s="607" t="s">
        <v>197</v>
      </c>
      <c r="C13" s="607"/>
      <c r="D13" s="608"/>
      <c r="E13" s="269"/>
      <c r="F13" s="270"/>
      <c r="G13" s="270"/>
      <c r="H13" s="270"/>
      <c r="I13" s="270"/>
      <c r="J13" s="369"/>
      <c r="K13" s="271"/>
      <c r="L13" s="271"/>
      <c r="M13" s="272"/>
      <c r="N13" s="264"/>
      <c r="O13" s="243"/>
      <c r="P13" s="243"/>
      <c r="Q13" s="243"/>
      <c r="R13" s="243"/>
    </row>
    <row r="14" spans="1:18" s="244" customFormat="1" ht="25.5" hidden="1" customHeight="1" x14ac:dyDescent="0.2">
      <c r="A14" s="273"/>
      <c r="B14" s="342">
        <v>1100</v>
      </c>
      <c r="C14" s="275" t="s">
        <v>71</v>
      </c>
      <c r="D14" s="276" t="s">
        <v>199</v>
      </c>
      <c r="E14" s="273"/>
      <c r="F14" s="277"/>
      <c r="G14" s="277"/>
      <c r="H14" s="277"/>
      <c r="I14" s="277"/>
      <c r="J14" s="282"/>
      <c r="K14" s="278"/>
      <c r="L14" s="278"/>
      <c r="M14" s="272"/>
      <c r="N14" s="264"/>
      <c r="O14" s="243"/>
      <c r="P14" s="243"/>
      <c r="Q14" s="243"/>
      <c r="R14" s="243"/>
    </row>
    <row r="15" spans="1:18" s="244" customFormat="1" ht="13.5" hidden="1" customHeight="1" x14ac:dyDescent="0.2">
      <c r="A15" s="273"/>
      <c r="B15" s="342"/>
      <c r="C15" s="279"/>
      <c r="D15" s="276" t="s">
        <v>200</v>
      </c>
      <c r="E15" s="273"/>
      <c r="F15" s="277"/>
      <c r="G15" s="277"/>
      <c r="H15" s="277"/>
      <c r="I15" s="277"/>
      <c r="J15" s="282"/>
      <c r="K15" s="278"/>
      <c r="L15" s="278"/>
      <c r="M15" s="272"/>
      <c r="N15" s="264"/>
      <c r="O15" s="243"/>
      <c r="P15" s="243"/>
      <c r="Q15" s="243"/>
      <c r="R15" s="243"/>
    </row>
    <row r="16" spans="1:18" s="244" customFormat="1" ht="12.75" hidden="1" customHeight="1" x14ac:dyDescent="0.2">
      <c r="A16" s="273"/>
      <c r="B16" s="344">
        <v>1101</v>
      </c>
      <c r="C16" s="281"/>
      <c r="D16" s="282"/>
      <c r="E16" s="273"/>
      <c r="F16" s="277"/>
      <c r="G16" s="277"/>
      <c r="H16" s="277"/>
      <c r="I16" s="277"/>
      <c r="J16" s="282"/>
      <c r="K16" s="278"/>
      <c r="L16" s="278"/>
      <c r="M16" s="272">
        <v>0</v>
      </c>
      <c r="N16" s="264"/>
      <c r="O16" s="243"/>
      <c r="P16" s="243"/>
      <c r="Q16" s="243"/>
      <c r="R16" s="243"/>
    </row>
    <row r="17" spans="1:18" s="244" customFormat="1" ht="12.75" hidden="1" customHeight="1" x14ac:dyDescent="0.2">
      <c r="A17" s="273"/>
      <c r="B17" s="344">
        <v>1102</v>
      </c>
      <c r="C17" s="281"/>
      <c r="D17" s="282"/>
      <c r="E17" s="273"/>
      <c r="F17" s="277"/>
      <c r="G17" s="277"/>
      <c r="H17" s="277"/>
      <c r="I17" s="277"/>
      <c r="J17" s="282"/>
      <c r="K17" s="278"/>
      <c r="L17" s="278"/>
      <c r="M17" s="272">
        <v>0</v>
      </c>
      <c r="N17" s="264"/>
      <c r="O17" s="243"/>
      <c r="P17" s="243"/>
      <c r="Q17" s="243"/>
      <c r="R17" s="243"/>
    </row>
    <row r="18" spans="1:18" s="244" customFormat="1" ht="12.75" hidden="1" customHeight="1" x14ac:dyDescent="0.2">
      <c r="A18" s="273"/>
      <c r="B18" s="344">
        <v>1103</v>
      </c>
      <c r="C18" s="281"/>
      <c r="D18" s="282"/>
      <c r="E18" s="273"/>
      <c r="F18" s="277"/>
      <c r="G18" s="277"/>
      <c r="H18" s="277"/>
      <c r="I18" s="277"/>
      <c r="J18" s="282"/>
      <c r="K18" s="278"/>
      <c r="L18" s="278"/>
      <c r="M18" s="272">
        <v>0</v>
      </c>
      <c r="N18" s="264"/>
      <c r="O18" s="243"/>
      <c r="P18" s="243"/>
      <c r="Q18" s="243"/>
      <c r="R18" s="243"/>
    </row>
    <row r="19" spans="1:18" s="244" customFormat="1" ht="12.75" hidden="1" customHeight="1" x14ac:dyDescent="0.2">
      <c r="A19" s="273"/>
      <c r="B19" s="344">
        <v>1199</v>
      </c>
      <c r="C19" s="281"/>
      <c r="D19" s="283" t="s">
        <v>203</v>
      </c>
      <c r="E19" s="284">
        <v>0</v>
      </c>
      <c r="F19" s="285"/>
      <c r="G19" s="285"/>
      <c r="H19" s="285"/>
      <c r="I19" s="285"/>
      <c r="J19" s="370"/>
      <c r="K19" s="286">
        <v>0</v>
      </c>
      <c r="L19" s="286">
        <v>0</v>
      </c>
      <c r="M19" s="272">
        <v>0</v>
      </c>
      <c r="N19" s="264"/>
      <c r="O19" s="243"/>
      <c r="P19" s="243"/>
      <c r="Q19" s="243"/>
      <c r="R19" s="243"/>
    </row>
    <row r="20" spans="1:18" s="244" customFormat="1" ht="12.75" x14ac:dyDescent="0.2">
      <c r="A20" s="273"/>
      <c r="B20" s="342">
        <v>1200</v>
      </c>
      <c r="C20" s="279" t="s">
        <v>22</v>
      </c>
      <c r="D20" s="276" t="s">
        <v>205</v>
      </c>
      <c r="E20" s="273"/>
      <c r="F20" s="277"/>
      <c r="G20" s="277"/>
      <c r="H20" s="277"/>
      <c r="I20" s="277"/>
      <c r="J20" s="282"/>
      <c r="K20" s="278"/>
      <c r="L20" s="278"/>
      <c r="M20" s="272"/>
      <c r="N20" s="264"/>
      <c r="O20" s="243"/>
      <c r="P20" s="243"/>
      <c r="Q20" s="243"/>
      <c r="R20" s="243"/>
    </row>
    <row r="21" spans="1:18" s="244" customFormat="1" ht="12.75" x14ac:dyDescent="0.2">
      <c r="A21" s="273"/>
      <c r="B21" s="342"/>
      <c r="C21" s="279"/>
      <c r="D21" s="276" t="s">
        <v>206</v>
      </c>
      <c r="E21" s="273"/>
      <c r="F21" s="277"/>
      <c r="G21" s="277"/>
      <c r="H21" s="277"/>
      <c r="I21" s="277"/>
      <c r="J21" s="282"/>
      <c r="K21" s="278"/>
      <c r="L21" s="278"/>
      <c r="M21" s="272"/>
      <c r="N21" s="264"/>
      <c r="O21" s="243"/>
      <c r="P21" s="243"/>
      <c r="Q21" s="243"/>
      <c r="R21" s="243"/>
    </row>
    <row r="22" spans="1:18" s="244" customFormat="1" ht="12.75" x14ac:dyDescent="0.2">
      <c r="A22" s="273"/>
      <c r="B22" s="344">
        <v>1206</v>
      </c>
      <c r="C22" s="281"/>
      <c r="D22" s="287"/>
      <c r="E22" s="288">
        <f>SUM(K22:L22)</f>
        <v>0</v>
      </c>
      <c r="F22" s="289">
        <v>0</v>
      </c>
      <c r="G22" s="289">
        <v>0</v>
      </c>
      <c r="H22" s="289">
        <v>0</v>
      </c>
      <c r="I22" s="289">
        <v>0</v>
      </c>
      <c r="J22" s="371">
        <v>0</v>
      </c>
      <c r="K22" s="289">
        <v>0</v>
      </c>
      <c r="L22" s="289">
        <v>0</v>
      </c>
      <c r="M22" s="291">
        <f t="shared" ref="M22:M53" si="0">SUM(K22:L22)</f>
        <v>0</v>
      </c>
      <c r="N22" s="264">
        <f t="shared" ref="N22:N42" si="1">SUM(E22:J22)-M22</f>
        <v>0</v>
      </c>
      <c r="O22" s="243"/>
      <c r="P22" s="243"/>
      <c r="Q22" s="243"/>
      <c r="R22" s="243"/>
    </row>
    <row r="23" spans="1:18" s="244" customFormat="1" ht="12.75" hidden="1" x14ac:dyDescent="0.2">
      <c r="A23" s="273"/>
      <c r="B23" s="344">
        <v>1206</v>
      </c>
      <c r="C23" s="281"/>
      <c r="D23" s="287"/>
      <c r="E23" s="288">
        <f>SUM(K23:L23)</f>
        <v>0</v>
      </c>
      <c r="F23" s="289">
        <v>0</v>
      </c>
      <c r="G23" s="289">
        <v>0</v>
      </c>
      <c r="H23" s="289">
        <v>0</v>
      </c>
      <c r="I23" s="289">
        <v>0</v>
      </c>
      <c r="J23" s="371">
        <v>0</v>
      </c>
      <c r="K23" s="289">
        <v>0</v>
      </c>
      <c r="L23" s="289">
        <v>0</v>
      </c>
      <c r="M23" s="291">
        <f t="shared" si="0"/>
        <v>0</v>
      </c>
      <c r="N23" s="264">
        <f t="shared" si="1"/>
        <v>0</v>
      </c>
      <c r="O23" s="243"/>
      <c r="P23" s="243"/>
      <c r="Q23" s="243"/>
      <c r="R23" s="243"/>
    </row>
    <row r="24" spans="1:18" s="244" customFormat="1" ht="12.75" hidden="1" x14ac:dyDescent="0.2">
      <c r="A24" s="273"/>
      <c r="B24" s="344">
        <v>1206</v>
      </c>
      <c r="C24" s="281"/>
      <c r="D24" s="287"/>
      <c r="E24" s="288">
        <v>0</v>
      </c>
      <c r="F24" s="289">
        <f>SUM(K24:L24)</f>
        <v>0</v>
      </c>
      <c r="G24" s="289">
        <v>0</v>
      </c>
      <c r="H24" s="289">
        <v>0</v>
      </c>
      <c r="I24" s="289">
        <v>0</v>
      </c>
      <c r="J24" s="371">
        <v>0</v>
      </c>
      <c r="K24" s="289">
        <v>0</v>
      </c>
      <c r="L24" s="289">
        <v>0</v>
      </c>
      <c r="M24" s="291">
        <f t="shared" si="0"/>
        <v>0</v>
      </c>
      <c r="N24" s="264">
        <f t="shared" si="1"/>
        <v>0</v>
      </c>
      <c r="O24" s="243"/>
      <c r="P24" s="243"/>
      <c r="Q24" s="243"/>
      <c r="R24" s="243"/>
    </row>
    <row r="25" spans="1:18" s="244" customFormat="1" ht="12.75" hidden="1" x14ac:dyDescent="0.2">
      <c r="A25" s="273"/>
      <c r="B25" s="344">
        <v>1206</v>
      </c>
      <c r="C25" s="281"/>
      <c r="D25" s="287"/>
      <c r="E25" s="288">
        <v>0</v>
      </c>
      <c r="F25" s="289">
        <f>SUM(K25:L25)</f>
        <v>0</v>
      </c>
      <c r="G25" s="289">
        <v>0</v>
      </c>
      <c r="H25" s="289">
        <v>0</v>
      </c>
      <c r="I25" s="289">
        <v>0</v>
      </c>
      <c r="J25" s="371">
        <v>0</v>
      </c>
      <c r="K25" s="289">
        <v>0</v>
      </c>
      <c r="L25" s="289">
        <v>0</v>
      </c>
      <c r="M25" s="291">
        <f t="shared" si="0"/>
        <v>0</v>
      </c>
      <c r="N25" s="264">
        <f t="shared" si="1"/>
        <v>0</v>
      </c>
      <c r="O25" s="243"/>
      <c r="P25" s="243"/>
      <c r="Q25" s="243"/>
      <c r="R25" s="243"/>
    </row>
    <row r="26" spans="1:18" s="244" customFormat="1" ht="12.75" hidden="1" x14ac:dyDescent="0.2">
      <c r="A26" s="273"/>
      <c r="B26" s="344">
        <v>1206</v>
      </c>
      <c r="C26" s="281"/>
      <c r="D26" s="287"/>
      <c r="E26" s="288">
        <v>0</v>
      </c>
      <c r="F26" s="289">
        <v>0</v>
      </c>
      <c r="G26" s="289">
        <f t="shared" ref="G26:G46" si="2">SUM(K26:L26)</f>
        <v>0</v>
      </c>
      <c r="H26" s="289">
        <v>0</v>
      </c>
      <c r="I26" s="289">
        <v>0</v>
      </c>
      <c r="J26" s="371">
        <v>0</v>
      </c>
      <c r="K26" s="289">
        <v>0</v>
      </c>
      <c r="L26" s="289">
        <v>0</v>
      </c>
      <c r="M26" s="291">
        <f t="shared" si="0"/>
        <v>0</v>
      </c>
      <c r="N26" s="264">
        <f t="shared" si="1"/>
        <v>0</v>
      </c>
      <c r="O26" s="243"/>
      <c r="P26" s="243"/>
      <c r="Q26" s="243"/>
      <c r="R26" s="243"/>
    </row>
    <row r="27" spans="1:18" s="244" customFormat="1" ht="12.75" hidden="1" x14ac:dyDescent="0.2">
      <c r="A27" s="273"/>
      <c r="B27" s="344">
        <v>1201</v>
      </c>
      <c r="C27" s="281"/>
      <c r="D27" s="287"/>
      <c r="E27" s="288">
        <v>0</v>
      </c>
      <c r="F27" s="289">
        <v>0</v>
      </c>
      <c r="G27" s="289">
        <f t="shared" si="2"/>
        <v>0</v>
      </c>
      <c r="H27" s="289">
        <v>0</v>
      </c>
      <c r="I27" s="289">
        <v>0</v>
      </c>
      <c r="J27" s="371">
        <v>0</v>
      </c>
      <c r="K27" s="289">
        <v>0</v>
      </c>
      <c r="L27" s="289">
        <v>0</v>
      </c>
      <c r="M27" s="291">
        <f t="shared" si="0"/>
        <v>0</v>
      </c>
      <c r="N27" s="264">
        <f t="shared" si="1"/>
        <v>0</v>
      </c>
      <c r="O27" s="243"/>
      <c r="P27" s="243"/>
      <c r="Q27" s="243"/>
      <c r="R27" s="243"/>
    </row>
    <row r="28" spans="1:18" s="244" customFormat="1" ht="12.75" hidden="1" x14ac:dyDescent="0.2">
      <c r="A28" s="273"/>
      <c r="B28" s="344">
        <v>1201</v>
      </c>
      <c r="C28" s="281"/>
      <c r="D28" s="287"/>
      <c r="E28" s="288">
        <v>0</v>
      </c>
      <c r="F28" s="289">
        <v>0</v>
      </c>
      <c r="G28" s="289">
        <f t="shared" si="2"/>
        <v>0</v>
      </c>
      <c r="H28" s="289">
        <v>0</v>
      </c>
      <c r="I28" s="289">
        <v>0</v>
      </c>
      <c r="J28" s="371">
        <v>0</v>
      </c>
      <c r="K28" s="289">
        <v>0</v>
      </c>
      <c r="L28" s="289">
        <v>0</v>
      </c>
      <c r="M28" s="291">
        <f t="shared" si="0"/>
        <v>0</v>
      </c>
      <c r="N28" s="264">
        <f t="shared" si="1"/>
        <v>0</v>
      </c>
      <c r="O28" s="243"/>
      <c r="P28" s="243"/>
      <c r="Q28" s="243"/>
      <c r="R28" s="243"/>
    </row>
    <row r="29" spans="1:18" s="244" customFormat="1" ht="12.75" hidden="1" x14ac:dyDescent="0.2">
      <c r="A29" s="273"/>
      <c r="B29" s="344">
        <v>1201</v>
      </c>
      <c r="C29" s="281"/>
      <c r="D29" s="283"/>
      <c r="E29" s="288">
        <v>0</v>
      </c>
      <c r="F29" s="289">
        <v>0</v>
      </c>
      <c r="G29" s="289">
        <f t="shared" si="2"/>
        <v>0</v>
      </c>
      <c r="H29" s="289">
        <v>0</v>
      </c>
      <c r="I29" s="289">
        <v>0</v>
      </c>
      <c r="J29" s="371">
        <v>0</v>
      </c>
      <c r="K29" s="289">
        <v>0</v>
      </c>
      <c r="L29" s="289">
        <v>0</v>
      </c>
      <c r="M29" s="291">
        <f t="shared" si="0"/>
        <v>0</v>
      </c>
      <c r="N29" s="264">
        <f t="shared" si="1"/>
        <v>0</v>
      </c>
      <c r="O29" s="243"/>
      <c r="P29" s="243"/>
      <c r="Q29" s="243"/>
      <c r="R29" s="243"/>
    </row>
    <row r="30" spans="1:18" s="244" customFormat="1" ht="12.75" hidden="1" x14ac:dyDescent="0.2">
      <c r="A30" s="273"/>
      <c r="B30" s="344">
        <v>1201</v>
      </c>
      <c r="C30" s="281"/>
      <c r="D30" s="283"/>
      <c r="E30" s="288">
        <v>0</v>
      </c>
      <c r="F30" s="289">
        <v>0</v>
      </c>
      <c r="G30" s="289">
        <f t="shared" si="2"/>
        <v>0</v>
      </c>
      <c r="H30" s="289">
        <v>0</v>
      </c>
      <c r="I30" s="289">
        <v>0</v>
      </c>
      <c r="J30" s="371">
        <v>0</v>
      </c>
      <c r="K30" s="289">
        <v>0</v>
      </c>
      <c r="L30" s="289">
        <v>0</v>
      </c>
      <c r="M30" s="291">
        <f t="shared" si="0"/>
        <v>0</v>
      </c>
      <c r="N30" s="264">
        <f t="shared" si="1"/>
        <v>0</v>
      </c>
      <c r="O30" s="243"/>
      <c r="P30" s="243"/>
      <c r="Q30" s="243"/>
      <c r="R30" s="243"/>
    </row>
    <row r="31" spans="1:18" s="244" customFormat="1" ht="12.75" hidden="1" x14ac:dyDescent="0.2">
      <c r="A31" s="273"/>
      <c r="B31" s="344">
        <v>1201</v>
      </c>
      <c r="C31" s="281"/>
      <c r="D31" s="283"/>
      <c r="E31" s="288">
        <v>0</v>
      </c>
      <c r="F31" s="289">
        <v>0</v>
      </c>
      <c r="G31" s="289">
        <f t="shared" si="2"/>
        <v>0</v>
      </c>
      <c r="H31" s="289">
        <v>0</v>
      </c>
      <c r="I31" s="289">
        <v>0</v>
      </c>
      <c r="J31" s="371">
        <v>0</v>
      </c>
      <c r="K31" s="289">
        <v>0</v>
      </c>
      <c r="L31" s="289">
        <v>0</v>
      </c>
      <c r="M31" s="291">
        <f t="shared" si="0"/>
        <v>0</v>
      </c>
      <c r="N31" s="264">
        <f t="shared" si="1"/>
        <v>0</v>
      </c>
      <c r="O31" s="243"/>
      <c r="P31" s="243"/>
      <c r="Q31" s="243"/>
      <c r="R31" s="243"/>
    </row>
    <row r="32" spans="1:18" s="244" customFormat="1" ht="12.75" hidden="1" x14ac:dyDescent="0.2">
      <c r="A32" s="273"/>
      <c r="B32" s="344">
        <v>1201</v>
      </c>
      <c r="C32" s="281"/>
      <c r="D32" s="283"/>
      <c r="E32" s="288">
        <v>0</v>
      </c>
      <c r="F32" s="289">
        <v>0</v>
      </c>
      <c r="G32" s="289">
        <f t="shared" si="2"/>
        <v>0</v>
      </c>
      <c r="H32" s="289">
        <v>0</v>
      </c>
      <c r="I32" s="289">
        <v>0</v>
      </c>
      <c r="J32" s="371">
        <v>0</v>
      </c>
      <c r="K32" s="289">
        <v>0</v>
      </c>
      <c r="L32" s="289">
        <v>0</v>
      </c>
      <c r="M32" s="291">
        <f t="shared" si="0"/>
        <v>0</v>
      </c>
      <c r="N32" s="264">
        <f t="shared" si="1"/>
        <v>0</v>
      </c>
      <c r="O32" s="243"/>
      <c r="P32" s="243"/>
      <c r="Q32" s="243"/>
      <c r="R32" s="243"/>
    </row>
    <row r="33" spans="1:18" s="244" customFormat="1" ht="12.75" hidden="1" x14ac:dyDescent="0.2">
      <c r="A33" s="273"/>
      <c r="B33" s="344">
        <v>1201</v>
      </c>
      <c r="C33" s="281"/>
      <c r="D33" s="283"/>
      <c r="E33" s="288">
        <v>0</v>
      </c>
      <c r="F33" s="289">
        <v>0</v>
      </c>
      <c r="G33" s="289">
        <f t="shared" si="2"/>
        <v>0</v>
      </c>
      <c r="H33" s="289">
        <v>0</v>
      </c>
      <c r="I33" s="289">
        <v>0</v>
      </c>
      <c r="J33" s="371">
        <v>0</v>
      </c>
      <c r="K33" s="289">
        <v>0</v>
      </c>
      <c r="L33" s="289">
        <v>0</v>
      </c>
      <c r="M33" s="291">
        <f t="shared" si="0"/>
        <v>0</v>
      </c>
      <c r="N33" s="264">
        <f t="shared" si="1"/>
        <v>0</v>
      </c>
      <c r="O33" s="243"/>
      <c r="P33" s="243"/>
      <c r="Q33" s="243"/>
      <c r="R33" s="243"/>
    </row>
    <row r="34" spans="1:18" s="244" customFormat="1" ht="12.75" hidden="1" x14ac:dyDescent="0.2">
      <c r="A34" s="273"/>
      <c r="B34" s="344">
        <v>1201</v>
      </c>
      <c r="C34" s="281"/>
      <c r="D34" s="283"/>
      <c r="E34" s="288">
        <v>0</v>
      </c>
      <c r="F34" s="289">
        <v>0</v>
      </c>
      <c r="G34" s="289">
        <f t="shared" si="2"/>
        <v>0</v>
      </c>
      <c r="H34" s="289">
        <v>0</v>
      </c>
      <c r="I34" s="289">
        <v>0</v>
      </c>
      <c r="J34" s="371">
        <v>0</v>
      </c>
      <c r="K34" s="289">
        <v>0</v>
      </c>
      <c r="L34" s="289">
        <v>0</v>
      </c>
      <c r="M34" s="291">
        <f t="shared" si="0"/>
        <v>0</v>
      </c>
      <c r="N34" s="264">
        <f t="shared" si="1"/>
        <v>0</v>
      </c>
      <c r="O34" s="243"/>
      <c r="P34" s="243"/>
      <c r="Q34" s="243"/>
      <c r="R34" s="243"/>
    </row>
    <row r="35" spans="1:18" s="244" customFormat="1" ht="12.75" hidden="1" x14ac:dyDescent="0.2">
      <c r="A35" s="273"/>
      <c r="B35" s="344">
        <v>1201</v>
      </c>
      <c r="C35" s="281"/>
      <c r="D35" s="283"/>
      <c r="E35" s="288">
        <v>0</v>
      </c>
      <c r="F35" s="289">
        <v>0</v>
      </c>
      <c r="G35" s="289">
        <f t="shared" si="2"/>
        <v>0</v>
      </c>
      <c r="H35" s="289">
        <v>0</v>
      </c>
      <c r="I35" s="289">
        <v>0</v>
      </c>
      <c r="J35" s="371">
        <v>0</v>
      </c>
      <c r="K35" s="289">
        <v>0</v>
      </c>
      <c r="L35" s="289">
        <v>0</v>
      </c>
      <c r="M35" s="291">
        <f t="shared" si="0"/>
        <v>0</v>
      </c>
      <c r="N35" s="264">
        <f t="shared" si="1"/>
        <v>0</v>
      </c>
      <c r="O35" s="243"/>
      <c r="P35" s="243"/>
      <c r="Q35" s="243"/>
      <c r="R35" s="243"/>
    </row>
    <row r="36" spans="1:18" s="244" customFormat="1" ht="12.75" hidden="1" x14ac:dyDescent="0.2">
      <c r="A36" s="273"/>
      <c r="B36" s="344">
        <v>1201</v>
      </c>
      <c r="C36" s="281"/>
      <c r="D36" s="283"/>
      <c r="E36" s="288">
        <v>0</v>
      </c>
      <c r="F36" s="289">
        <v>0</v>
      </c>
      <c r="G36" s="289">
        <f t="shared" si="2"/>
        <v>0</v>
      </c>
      <c r="H36" s="289">
        <v>0</v>
      </c>
      <c r="I36" s="289">
        <v>0</v>
      </c>
      <c r="J36" s="371">
        <v>0</v>
      </c>
      <c r="K36" s="289">
        <v>0</v>
      </c>
      <c r="L36" s="289">
        <v>0</v>
      </c>
      <c r="M36" s="291">
        <f t="shared" si="0"/>
        <v>0</v>
      </c>
      <c r="N36" s="264">
        <f t="shared" si="1"/>
        <v>0</v>
      </c>
      <c r="O36" s="243"/>
      <c r="P36" s="243"/>
      <c r="Q36" s="243"/>
      <c r="R36" s="243"/>
    </row>
    <row r="37" spans="1:18" s="244" customFormat="1" ht="12.75" hidden="1" x14ac:dyDescent="0.2">
      <c r="A37" s="273"/>
      <c r="B37" s="344">
        <v>1201</v>
      </c>
      <c r="C37" s="281"/>
      <c r="D37" s="283"/>
      <c r="E37" s="288">
        <v>0</v>
      </c>
      <c r="F37" s="289">
        <v>0</v>
      </c>
      <c r="G37" s="289">
        <f t="shared" si="2"/>
        <v>0</v>
      </c>
      <c r="H37" s="289">
        <v>0</v>
      </c>
      <c r="I37" s="289">
        <v>0</v>
      </c>
      <c r="J37" s="371">
        <v>0</v>
      </c>
      <c r="K37" s="289">
        <v>0</v>
      </c>
      <c r="L37" s="289">
        <v>0</v>
      </c>
      <c r="M37" s="291">
        <f t="shared" si="0"/>
        <v>0</v>
      </c>
      <c r="N37" s="264">
        <f t="shared" si="1"/>
        <v>0</v>
      </c>
      <c r="O37" s="243"/>
      <c r="P37" s="243"/>
      <c r="Q37" s="243"/>
      <c r="R37" s="243"/>
    </row>
    <row r="38" spans="1:18" s="244" customFormat="1" ht="12.75" hidden="1" x14ac:dyDescent="0.2">
      <c r="A38" s="273"/>
      <c r="B38" s="344">
        <v>1201</v>
      </c>
      <c r="C38" s="281"/>
      <c r="D38" s="283"/>
      <c r="E38" s="288">
        <v>0</v>
      </c>
      <c r="F38" s="289">
        <v>0</v>
      </c>
      <c r="G38" s="289">
        <f t="shared" si="2"/>
        <v>0</v>
      </c>
      <c r="H38" s="289">
        <v>0</v>
      </c>
      <c r="I38" s="289">
        <v>0</v>
      </c>
      <c r="J38" s="371">
        <v>0</v>
      </c>
      <c r="K38" s="289">
        <v>0</v>
      </c>
      <c r="L38" s="289">
        <v>0</v>
      </c>
      <c r="M38" s="291">
        <f t="shared" si="0"/>
        <v>0</v>
      </c>
      <c r="N38" s="264">
        <f t="shared" si="1"/>
        <v>0</v>
      </c>
      <c r="O38" s="243"/>
      <c r="P38" s="243"/>
      <c r="Q38" s="243"/>
      <c r="R38" s="243"/>
    </row>
    <row r="39" spans="1:18" s="244" customFormat="1" ht="12.75" hidden="1" x14ac:dyDescent="0.2">
      <c r="A39" s="273"/>
      <c r="B39" s="344">
        <v>1201</v>
      </c>
      <c r="C39" s="281"/>
      <c r="D39" s="283"/>
      <c r="E39" s="288">
        <v>0</v>
      </c>
      <c r="F39" s="289">
        <v>0</v>
      </c>
      <c r="G39" s="289">
        <f t="shared" si="2"/>
        <v>0</v>
      </c>
      <c r="H39" s="289">
        <v>0</v>
      </c>
      <c r="I39" s="289">
        <v>0</v>
      </c>
      <c r="J39" s="371">
        <v>0</v>
      </c>
      <c r="K39" s="289">
        <v>0</v>
      </c>
      <c r="L39" s="289">
        <v>0</v>
      </c>
      <c r="M39" s="291">
        <f t="shared" si="0"/>
        <v>0</v>
      </c>
      <c r="N39" s="264">
        <f t="shared" si="1"/>
        <v>0</v>
      </c>
      <c r="O39" s="243"/>
      <c r="P39" s="243"/>
      <c r="Q39" s="243"/>
      <c r="R39" s="243"/>
    </row>
    <row r="40" spans="1:18" s="244" customFormat="1" ht="12.75" hidden="1" x14ac:dyDescent="0.2">
      <c r="A40" s="273"/>
      <c r="B40" s="344">
        <v>1201</v>
      </c>
      <c r="C40" s="281"/>
      <c r="D40" s="283"/>
      <c r="E40" s="288">
        <v>0</v>
      </c>
      <c r="F40" s="289">
        <v>0</v>
      </c>
      <c r="G40" s="289">
        <f t="shared" si="2"/>
        <v>0</v>
      </c>
      <c r="H40" s="289">
        <v>0</v>
      </c>
      <c r="I40" s="289">
        <v>0</v>
      </c>
      <c r="J40" s="371">
        <v>0</v>
      </c>
      <c r="K40" s="289">
        <v>0</v>
      </c>
      <c r="L40" s="289">
        <v>0</v>
      </c>
      <c r="M40" s="291">
        <f t="shared" si="0"/>
        <v>0</v>
      </c>
      <c r="N40" s="264">
        <f t="shared" si="1"/>
        <v>0</v>
      </c>
      <c r="O40" s="243"/>
      <c r="P40" s="243"/>
      <c r="Q40" s="243"/>
      <c r="R40" s="243"/>
    </row>
    <row r="41" spans="1:18" s="244" customFormat="1" ht="12.75" hidden="1" x14ac:dyDescent="0.2">
      <c r="A41" s="273"/>
      <c r="B41" s="344">
        <v>1201</v>
      </c>
      <c r="C41" s="281"/>
      <c r="D41" s="295"/>
      <c r="E41" s="288">
        <v>0</v>
      </c>
      <c r="F41" s="289">
        <v>0</v>
      </c>
      <c r="G41" s="289">
        <f t="shared" si="2"/>
        <v>0</v>
      </c>
      <c r="H41" s="289">
        <v>0</v>
      </c>
      <c r="I41" s="289">
        <v>0</v>
      </c>
      <c r="J41" s="371">
        <v>0</v>
      </c>
      <c r="K41" s="289">
        <v>0</v>
      </c>
      <c r="L41" s="289">
        <v>0</v>
      </c>
      <c r="M41" s="291">
        <f t="shared" si="0"/>
        <v>0</v>
      </c>
      <c r="N41" s="264">
        <f t="shared" si="1"/>
        <v>0</v>
      </c>
      <c r="O41" s="243"/>
      <c r="P41" s="243"/>
      <c r="Q41" s="243"/>
      <c r="R41" s="243"/>
    </row>
    <row r="42" spans="1:18" s="244" customFormat="1" ht="12.75" hidden="1" x14ac:dyDescent="0.2">
      <c r="A42" s="273"/>
      <c r="B42" s="344">
        <v>1201</v>
      </c>
      <c r="C42" s="281"/>
      <c r="D42" s="295"/>
      <c r="E42" s="288">
        <v>0</v>
      </c>
      <c r="F42" s="289">
        <v>0</v>
      </c>
      <c r="G42" s="289">
        <f t="shared" si="2"/>
        <v>0</v>
      </c>
      <c r="H42" s="289">
        <v>0</v>
      </c>
      <c r="I42" s="289">
        <v>0</v>
      </c>
      <c r="J42" s="371">
        <v>0</v>
      </c>
      <c r="K42" s="289">
        <v>0</v>
      </c>
      <c r="L42" s="289">
        <v>0</v>
      </c>
      <c r="M42" s="291">
        <f t="shared" si="0"/>
        <v>0</v>
      </c>
      <c r="N42" s="264">
        <f t="shared" si="1"/>
        <v>0</v>
      </c>
      <c r="O42" s="243"/>
      <c r="P42" s="243"/>
      <c r="Q42" s="243"/>
      <c r="R42" s="243"/>
    </row>
    <row r="43" spans="1:18" s="244" customFormat="1" ht="12.75" hidden="1" x14ac:dyDescent="0.2">
      <c r="A43" s="273"/>
      <c r="B43" s="344"/>
      <c r="C43" s="281"/>
      <c r="D43" s="295"/>
      <c r="E43" s="288">
        <v>0</v>
      </c>
      <c r="F43" s="289">
        <v>0</v>
      </c>
      <c r="G43" s="289">
        <f t="shared" si="2"/>
        <v>0</v>
      </c>
      <c r="H43" s="289">
        <v>0</v>
      </c>
      <c r="I43" s="289">
        <v>0</v>
      </c>
      <c r="J43" s="371">
        <v>0</v>
      </c>
      <c r="K43" s="289">
        <v>0</v>
      </c>
      <c r="L43" s="289">
        <v>0</v>
      </c>
      <c r="M43" s="291">
        <f t="shared" si="0"/>
        <v>0</v>
      </c>
      <c r="N43" s="264"/>
      <c r="O43" s="243"/>
      <c r="P43" s="243"/>
      <c r="Q43" s="243"/>
      <c r="R43" s="243"/>
    </row>
    <row r="44" spans="1:18" s="244" customFormat="1" ht="12.75" hidden="1" x14ac:dyDescent="0.2">
      <c r="A44" s="273"/>
      <c r="B44" s="344"/>
      <c r="C44" s="281"/>
      <c r="D44" s="295"/>
      <c r="E44" s="288">
        <v>0</v>
      </c>
      <c r="F44" s="289">
        <v>0</v>
      </c>
      <c r="G44" s="289">
        <f t="shared" si="2"/>
        <v>0</v>
      </c>
      <c r="H44" s="289">
        <v>0</v>
      </c>
      <c r="I44" s="289">
        <v>0</v>
      </c>
      <c r="J44" s="371">
        <v>0</v>
      </c>
      <c r="K44" s="289">
        <v>0</v>
      </c>
      <c r="L44" s="289">
        <v>0</v>
      </c>
      <c r="M44" s="291">
        <f t="shared" si="0"/>
        <v>0</v>
      </c>
      <c r="N44" s="264"/>
      <c r="O44" s="243"/>
      <c r="P44" s="243"/>
      <c r="Q44" s="243"/>
      <c r="R44" s="243"/>
    </row>
    <row r="45" spans="1:18" s="244" customFormat="1" ht="12.75" hidden="1" x14ac:dyDescent="0.2">
      <c r="A45" s="273"/>
      <c r="B45" s="344"/>
      <c r="C45" s="281"/>
      <c r="D45" s="295"/>
      <c r="E45" s="288">
        <v>0</v>
      </c>
      <c r="F45" s="289">
        <v>0</v>
      </c>
      <c r="G45" s="289">
        <f t="shared" si="2"/>
        <v>0</v>
      </c>
      <c r="H45" s="289">
        <v>0</v>
      </c>
      <c r="I45" s="289">
        <v>0</v>
      </c>
      <c r="J45" s="371">
        <v>0</v>
      </c>
      <c r="K45" s="289">
        <v>0</v>
      </c>
      <c r="L45" s="289">
        <v>0</v>
      </c>
      <c r="M45" s="291">
        <f t="shared" si="0"/>
        <v>0</v>
      </c>
      <c r="N45" s="264"/>
      <c r="O45" s="243"/>
      <c r="P45" s="243"/>
      <c r="Q45" s="243"/>
      <c r="R45" s="243"/>
    </row>
    <row r="46" spans="1:18" s="244" customFormat="1" ht="12.75" hidden="1" x14ac:dyDescent="0.2">
      <c r="A46" s="273"/>
      <c r="B46" s="344"/>
      <c r="C46" s="281"/>
      <c r="D46" s="295"/>
      <c r="E46" s="288">
        <v>0</v>
      </c>
      <c r="F46" s="289">
        <v>0</v>
      </c>
      <c r="G46" s="289">
        <f t="shared" si="2"/>
        <v>0</v>
      </c>
      <c r="H46" s="289">
        <v>0</v>
      </c>
      <c r="I46" s="289">
        <v>0</v>
      </c>
      <c r="J46" s="371">
        <v>0</v>
      </c>
      <c r="K46" s="289">
        <v>0</v>
      </c>
      <c r="L46" s="289">
        <v>0</v>
      </c>
      <c r="M46" s="291">
        <f t="shared" si="0"/>
        <v>0</v>
      </c>
      <c r="N46" s="264"/>
      <c r="O46" s="243"/>
      <c r="P46" s="243"/>
      <c r="Q46" s="243"/>
      <c r="R46" s="243"/>
    </row>
    <row r="47" spans="1:18" s="244" customFormat="1" ht="12.75" hidden="1" x14ac:dyDescent="0.2">
      <c r="A47" s="273"/>
      <c r="B47" s="344"/>
      <c r="C47" s="281"/>
      <c r="D47" s="295"/>
      <c r="E47" s="288">
        <v>0</v>
      </c>
      <c r="F47" s="289">
        <v>0</v>
      </c>
      <c r="G47" s="289">
        <v>0</v>
      </c>
      <c r="H47" s="289">
        <v>0</v>
      </c>
      <c r="I47" s="289">
        <v>0</v>
      </c>
      <c r="J47" s="371">
        <v>0</v>
      </c>
      <c r="K47" s="289">
        <v>0</v>
      </c>
      <c r="L47" s="289">
        <v>0</v>
      </c>
      <c r="M47" s="291">
        <f t="shared" si="0"/>
        <v>0</v>
      </c>
      <c r="N47" s="264"/>
      <c r="O47" s="243"/>
      <c r="P47" s="243"/>
      <c r="Q47" s="243"/>
      <c r="R47" s="243"/>
    </row>
    <row r="48" spans="1:18" s="244" customFormat="1" ht="12.75" hidden="1" x14ac:dyDescent="0.2">
      <c r="A48" s="273"/>
      <c r="B48" s="344"/>
      <c r="C48" s="281"/>
      <c r="D48" s="295"/>
      <c r="E48" s="288">
        <v>0</v>
      </c>
      <c r="F48" s="289">
        <v>0</v>
      </c>
      <c r="G48" s="289">
        <v>0</v>
      </c>
      <c r="H48" s="289">
        <v>0</v>
      </c>
      <c r="I48" s="289">
        <v>0</v>
      </c>
      <c r="J48" s="371">
        <v>0</v>
      </c>
      <c r="K48" s="289">
        <v>0</v>
      </c>
      <c r="L48" s="289">
        <v>0</v>
      </c>
      <c r="M48" s="291">
        <f t="shared" si="0"/>
        <v>0</v>
      </c>
      <c r="N48" s="264"/>
      <c r="O48" s="243"/>
      <c r="P48" s="243"/>
      <c r="Q48" s="243"/>
      <c r="R48" s="243"/>
    </row>
    <row r="49" spans="1:18" s="244" customFormat="1" ht="12.75" hidden="1" x14ac:dyDescent="0.2">
      <c r="A49" s="273"/>
      <c r="B49" s="344"/>
      <c r="C49" s="281"/>
      <c r="D49" s="295"/>
      <c r="E49" s="288">
        <v>0</v>
      </c>
      <c r="F49" s="289">
        <v>0</v>
      </c>
      <c r="G49" s="289">
        <v>0</v>
      </c>
      <c r="H49" s="289">
        <v>0</v>
      </c>
      <c r="I49" s="289">
        <v>0</v>
      </c>
      <c r="J49" s="371">
        <v>0</v>
      </c>
      <c r="K49" s="289">
        <v>0</v>
      </c>
      <c r="L49" s="289">
        <v>0</v>
      </c>
      <c r="M49" s="291">
        <f t="shared" si="0"/>
        <v>0</v>
      </c>
      <c r="N49" s="264"/>
      <c r="O49" s="243"/>
      <c r="P49" s="243"/>
      <c r="Q49" s="243"/>
      <c r="R49" s="243"/>
    </row>
    <row r="50" spans="1:18" s="244" customFormat="1" ht="12.75" x14ac:dyDescent="0.2">
      <c r="A50" s="296"/>
      <c r="B50" s="286">
        <v>1206</v>
      </c>
      <c r="C50" s="286"/>
      <c r="D50" s="272" t="s">
        <v>203</v>
      </c>
      <c r="E50" s="298">
        <f t="shared" ref="E50:L50" si="3">SUM(E22:E49)</f>
        <v>0</v>
      </c>
      <c r="F50" s="298">
        <f t="shared" si="3"/>
        <v>0</v>
      </c>
      <c r="G50" s="298">
        <f t="shared" si="3"/>
        <v>0</v>
      </c>
      <c r="H50" s="298">
        <f t="shared" si="3"/>
        <v>0</v>
      </c>
      <c r="I50" s="298">
        <f t="shared" si="3"/>
        <v>0</v>
      </c>
      <c r="J50" s="373">
        <f t="shared" si="3"/>
        <v>0</v>
      </c>
      <c r="K50" s="298">
        <f t="shared" si="3"/>
        <v>0</v>
      </c>
      <c r="L50" s="298">
        <f t="shared" si="3"/>
        <v>0</v>
      </c>
      <c r="M50" s="291">
        <f t="shared" si="0"/>
        <v>0</v>
      </c>
      <c r="N50" s="264">
        <f t="shared" ref="N50:N71" si="4">SUM(E50:J50)-M50</f>
        <v>0</v>
      </c>
      <c r="O50" s="243"/>
      <c r="P50" s="243"/>
      <c r="Q50" s="243"/>
      <c r="R50" s="243"/>
    </row>
    <row r="51" spans="1:18" s="244" customFormat="1" ht="12.75" hidden="1" customHeight="1" x14ac:dyDescent="0.2">
      <c r="A51" s="273"/>
      <c r="B51" s="342">
        <v>1300</v>
      </c>
      <c r="C51" s="279"/>
      <c r="D51" s="299" t="s">
        <v>212</v>
      </c>
      <c r="E51" s="288"/>
      <c r="F51" s="289"/>
      <c r="G51" s="289"/>
      <c r="H51" s="289"/>
      <c r="I51" s="289"/>
      <c r="J51" s="371"/>
      <c r="K51" s="293"/>
      <c r="L51" s="293"/>
      <c r="M51" s="291">
        <f t="shared" si="0"/>
        <v>0</v>
      </c>
      <c r="N51" s="264">
        <f t="shared" si="4"/>
        <v>0</v>
      </c>
      <c r="O51" s="243"/>
      <c r="P51" s="243"/>
      <c r="Q51" s="243"/>
      <c r="R51" s="243"/>
    </row>
    <row r="52" spans="1:18" s="244" customFormat="1" ht="12.75" hidden="1" customHeight="1" x14ac:dyDescent="0.2">
      <c r="A52" s="273"/>
      <c r="B52" s="342"/>
      <c r="C52" s="279"/>
      <c r="D52" s="299" t="s">
        <v>200</v>
      </c>
      <c r="E52" s="288"/>
      <c r="F52" s="289"/>
      <c r="G52" s="289"/>
      <c r="H52" s="289"/>
      <c r="I52" s="289"/>
      <c r="J52" s="371"/>
      <c r="K52" s="293"/>
      <c r="L52" s="293"/>
      <c r="M52" s="291">
        <f t="shared" si="0"/>
        <v>0</v>
      </c>
      <c r="N52" s="264">
        <f t="shared" si="4"/>
        <v>0</v>
      </c>
      <c r="O52" s="243"/>
      <c r="P52" s="243"/>
      <c r="Q52" s="243"/>
      <c r="R52" s="243"/>
    </row>
    <row r="53" spans="1:18" s="244" customFormat="1" ht="12.75" hidden="1" customHeight="1" x14ac:dyDescent="0.2">
      <c r="A53" s="273"/>
      <c r="B53" s="344">
        <v>1301</v>
      </c>
      <c r="C53" s="281"/>
      <c r="D53" s="283"/>
      <c r="E53" s="288">
        <v>0</v>
      </c>
      <c r="F53" s="289"/>
      <c r="G53" s="289"/>
      <c r="H53" s="289"/>
      <c r="I53" s="289"/>
      <c r="J53" s="371"/>
      <c r="K53" s="293">
        <v>0</v>
      </c>
      <c r="L53" s="293">
        <v>0</v>
      </c>
      <c r="M53" s="291">
        <f t="shared" si="0"/>
        <v>0</v>
      </c>
      <c r="N53" s="264">
        <f t="shared" si="4"/>
        <v>0</v>
      </c>
      <c r="O53" s="243"/>
      <c r="P53" s="243"/>
      <c r="Q53" s="243"/>
      <c r="R53" s="243"/>
    </row>
    <row r="54" spans="1:18" s="244" customFormat="1" ht="12.75" hidden="1" customHeight="1" x14ac:dyDescent="0.2">
      <c r="A54" s="273"/>
      <c r="B54" s="344">
        <v>1302</v>
      </c>
      <c r="C54" s="281"/>
      <c r="D54" s="283"/>
      <c r="E54" s="288">
        <v>0</v>
      </c>
      <c r="F54" s="289"/>
      <c r="G54" s="289"/>
      <c r="H54" s="289"/>
      <c r="I54" s="289"/>
      <c r="J54" s="371"/>
      <c r="K54" s="293">
        <v>0</v>
      </c>
      <c r="L54" s="293">
        <v>0</v>
      </c>
      <c r="M54" s="291">
        <f t="shared" ref="M54:M71" si="5">SUM(K54:L54)</f>
        <v>0</v>
      </c>
      <c r="N54" s="264">
        <f t="shared" si="4"/>
        <v>0</v>
      </c>
      <c r="O54" s="243"/>
      <c r="P54" s="243"/>
      <c r="Q54" s="243"/>
      <c r="R54" s="243"/>
    </row>
    <row r="55" spans="1:18" s="244" customFormat="1" ht="12.75" hidden="1" customHeight="1" x14ac:dyDescent="0.2">
      <c r="A55" s="273"/>
      <c r="B55" s="344">
        <v>1303</v>
      </c>
      <c r="C55" s="281"/>
      <c r="D55" s="283"/>
      <c r="E55" s="288">
        <v>0</v>
      </c>
      <c r="F55" s="289"/>
      <c r="G55" s="289"/>
      <c r="H55" s="289"/>
      <c r="I55" s="289"/>
      <c r="J55" s="371"/>
      <c r="K55" s="293">
        <v>0</v>
      </c>
      <c r="L55" s="293">
        <v>0</v>
      </c>
      <c r="M55" s="291">
        <f t="shared" si="5"/>
        <v>0</v>
      </c>
      <c r="N55" s="264">
        <f t="shared" si="4"/>
        <v>0</v>
      </c>
      <c r="O55" s="243"/>
      <c r="P55" s="243"/>
      <c r="Q55" s="243"/>
      <c r="R55" s="243"/>
    </row>
    <row r="56" spans="1:18" s="244" customFormat="1" ht="12.75" hidden="1" customHeight="1" x14ac:dyDescent="0.2">
      <c r="A56" s="273"/>
      <c r="B56" s="344">
        <v>1399</v>
      </c>
      <c r="C56" s="281"/>
      <c r="D56" s="283" t="s">
        <v>203</v>
      </c>
      <c r="E56" s="297">
        <f>SUM(E51:E55)</f>
        <v>0</v>
      </c>
      <c r="F56" s="298"/>
      <c r="G56" s="298"/>
      <c r="H56" s="298"/>
      <c r="I56" s="298"/>
      <c r="J56" s="373"/>
      <c r="K56" s="298">
        <f>SUM(K51:K55)</f>
        <v>0</v>
      </c>
      <c r="L56" s="298">
        <f>SUM(L51:L55)</f>
        <v>0</v>
      </c>
      <c r="M56" s="291">
        <f t="shared" si="5"/>
        <v>0</v>
      </c>
      <c r="N56" s="264">
        <f t="shared" si="4"/>
        <v>0</v>
      </c>
      <c r="O56" s="243"/>
      <c r="P56" s="243"/>
      <c r="Q56" s="243"/>
      <c r="R56" s="243"/>
    </row>
    <row r="57" spans="1:18" s="244" customFormat="1" ht="12.75" hidden="1" customHeight="1" x14ac:dyDescent="0.2">
      <c r="A57" s="273"/>
      <c r="B57" s="342">
        <v>1400</v>
      </c>
      <c r="C57" s="279"/>
      <c r="D57" s="299" t="s">
        <v>218</v>
      </c>
      <c r="E57" s="288"/>
      <c r="F57" s="289"/>
      <c r="G57" s="289"/>
      <c r="H57" s="289"/>
      <c r="I57" s="289"/>
      <c r="J57" s="371"/>
      <c r="K57" s="293"/>
      <c r="L57" s="293"/>
      <c r="M57" s="291">
        <f t="shared" si="5"/>
        <v>0</v>
      </c>
      <c r="N57" s="264">
        <f t="shared" si="4"/>
        <v>0</v>
      </c>
      <c r="O57" s="243"/>
      <c r="P57" s="243"/>
      <c r="Q57" s="243"/>
      <c r="R57" s="243"/>
    </row>
    <row r="58" spans="1:18" s="244" customFormat="1" ht="12.75" hidden="1" customHeight="1" x14ac:dyDescent="0.2">
      <c r="A58" s="273"/>
      <c r="B58" s="344">
        <v>1401</v>
      </c>
      <c r="C58" s="281"/>
      <c r="D58" s="283"/>
      <c r="E58" s="288">
        <v>0</v>
      </c>
      <c r="F58" s="289"/>
      <c r="G58" s="289"/>
      <c r="H58" s="289"/>
      <c r="I58" s="289"/>
      <c r="J58" s="371"/>
      <c r="K58" s="293">
        <v>0</v>
      </c>
      <c r="L58" s="293">
        <v>0</v>
      </c>
      <c r="M58" s="291">
        <f t="shared" si="5"/>
        <v>0</v>
      </c>
      <c r="N58" s="264">
        <f t="shared" si="4"/>
        <v>0</v>
      </c>
      <c r="O58" s="243"/>
      <c r="P58" s="243"/>
      <c r="Q58" s="243"/>
      <c r="R58" s="243"/>
    </row>
    <row r="59" spans="1:18" s="244" customFormat="1" ht="12.75" hidden="1" customHeight="1" x14ac:dyDescent="0.2">
      <c r="A59" s="273"/>
      <c r="B59" s="344">
        <v>1402</v>
      </c>
      <c r="C59" s="281"/>
      <c r="D59" s="283"/>
      <c r="E59" s="288">
        <v>0</v>
      </c>
      <c r="F59" s="289"/>
      <c r="G59" s="289"/>
      <c r="H59" s="289"/>
      <c r="I59" s="289"/>
      <c r="J59" s="371"/>
      <c r="K59" s="293">
        <v>0</v>
      </c>
      <c r="L59" s="293">
        <v>0</v>
      </c>
      <c r="M59" s="291">
        <f t="shared" si="5"/>
        <v>0</v>
      </c>
      <c r="N59" s="264">
        <f t="shared" si="4"/>
        <v>0</v>
      </c>
      <c r="O59" s="243"/>
      <c r="P59" s="243"/>
      <c r="Q59" s="243"/>
      <c r="R59" s="243"/>
    </row>
    <row r="60" spans="1:18" s="244" customFormat="1" ht="12.75" hidden="1" customHeight="1" x14ac:dyDescent="0.2">
      <c r="A60" s="273"/>
      <c r="B60" s="344">
        <v>1403</v>
      </c>
      <c r="C60" s="281"/>
      <c r="D60" s="283"/>
      <c r="E60" s="288">
        <v>0</v>
      </c>
      <c r="F60" s="289"/>
      <c r="G60" s="289"/>
      <c r="H60" s="289"/>
      <c r="I60" s="289"/>
      <c r="J60" s="371"/>
      <c r="K60" s="293">
        <v>0</v>
      </c>
      <c r="L60" s="293">
        <v>0</v>
      </c>
      <c r="M60" s="291">
        <f t="shared" si="5"/>
        <v>0</v>
      </c>
      <c r="N60" s="264">
        <f t="shared" si="4"/>
        <v>0</v>
      </c>
      <c r="O60" s="243"/>
      <c r="P60" s="243"/>
      <c r="Q60" s="243"/>
      <c r="R60" s="243"/>
    </row>
    <row r="61" spans="1:18" s="244" customFormat="1" ht="12.75" hidden="1" customHeight="1" x14ac:dyDescent="0.2">
      <c r="A61" s="273"/>
      <c r="B61" s="344">
        <v>1499</v>
      </c>
      <c r="C61" s="281"/>
      <c r="D61" s="283" t="s">
        <v>203</v>
      </c>
      <c r="E61" s="297">
        <f>SUM(E58:E60)</f>
        <v>0</v>
      </c>
      <c r="F61" s="298"/>
      <c r="G61" s="298"/>
      <c r="H61" s="298"/>
      <c r="I61" s="298"/>
      <c r="J61" s="373"/>
      <c r="K61" s="298">
        <f>SUM(K58:K60)</f>
        <v>0</v>
      </c>
      <c r="L61" s="298">
        <f>SUM(L58:L60)</f>
        <v>0</v>
      </c>
      <c r="M61" s="291">
        <f t="shared" si="5"/>
        <v>0</v>
      </c>
      <c r="N61" s="264">
        <f t="shared" si="4"/>
        <v>0</v>
      </c>
      <c r="O61" s="243"/>
      <c r="P61" s="243"/>
      <c r="Q61" s="243"/>
      <c r="R61" s="243"/>
    </row>
    <row r="62" spans="1:18" s="244" customFormat="1" ht="12.75" x14ac:dyDescent="0.2">
      <c r="A62" s="269"/>
      <c r="B62" s="342">
        <v>1600</v>
      </c>
      <c r="C62" s="279" t="s">
        <v>22</v>
      </c>
      <c r="D62" s="299" t="s">
        <v>224</v>
      </c>
      <c r="E62" s="288"/>
      <c r="F62" s="289"/>
      <c r="G62" s="289"/>
      <c r="H62" s="289"/>
      <c r="I62" s="289"/>
      <c r="J62" s="371"/>
      <c r="K62" s="293"/>
      <c r="L62" s="293"/>
      <c r="M62" s="291">
        <f t="shared" si="5"/>
        <v>0</v>
      </c>
      <c r="N62" s="264">
        <f t="shared" si="4"/>
        <v>0</v>
      </c>
      <c r="O62" s="243"/>
      <c r="P62" s="243"/>
      <c r="Q62" s="243"/>
      <c r="R62" s="243"/>
    </row>
    <row r="63" spans="1:18" s="244" customFormat="1" ht="12.75" x14ac:dyDescent="0.2">
      <c r="A63" s="273"/>
      <c r="B63" s="344">
        <v>1606</v>
      </c>
      <c r="C63" s="281"/>
      <c r="D63" s="287"/>
      <c r="E63" s="288">
        <v>10000</v>
      </c>
      <c r="F63" s="289">
        <v>0</v>
      </c>
      <c r="G63" s="289">
        <v>0</v>
      </c>
      <c r="H63" s="289">
        <v>0</v>
      </c>
      <c r="I63" s="289">
        <v>0</v>
      </c>
      <c r="J63" s="371">
        <v>0</v>
      </c>
      <c r="K63" s="289">
        <v>5000</v>
      </c>
      <c r="L63" s="289">
        <v>5000</v>
      </c>
      <c r="M63" s="291">
        <f t="shared" si="5"/>
        <v>10000</v>
      </c>
      <c r="N63" s="264">
        <f t="shared" si="4"/>
        <v>0</v>
      </c>
      <c r="O63" s="243"/>
      <c r="P63" s="243"/>
      <c r="Q63" s="243"/>
      <c r="R63" s="243"/>
    </row>
    <row r="64" spans="1:18" s="244" customFormat="1" ht="12.75" hidden="1" x14ac:dyDescent="0.2">
      <c r="A64" s="273"/>
      <c r="B64" s="344">
        <v>1606</v>
      </c>
      <c r="C64" s="281"/>
      <c r="D64" s="287"/>
      <c r="E64" s="288">
        <f>SUM(K64:L64)</f>
        <v>0</v>
      </c>
      <c r="F64" s="289">
        <v>0</v>
      </c>
      <c r="G64" s="289">
        <v>0</v>
      </c>
      <c r="H64" s="289">
        <v>0</v>
      </c>
      <c r="I64" s="289">
        <v>0</v>
      </c>
      <c r="J64" s="371">
        <v>0</v>
      </c>
      <c r="K64" s="289">
        <v>0</v>
      </c>
      <c r="L64" s="289">
        <v>0</v>
      </c>
      <c r="M64" s="291">
        <f t="shared" si="5"/>
        <v>0</v>
      </c>
      <c r="N64" s="264">
        <f t="shared" si="4"/>
        <v>0</v>
      </c>
      <c r="O64" s="243"/>
      <c r="P64" s="243"/>
      <c r="Q64" s="243"/>
      <c r="R64" s="243"/>
    </row>
    <row r="65" spans="1:18" s="244" customFormat="1" ht="12.75" hidden="1" x14ac:dyDescent="0.2">
      <c r="A65" s="273"/>
      <c r="B65" s="344">
        <v>1606</v>
      </c>
      <c r="C65" s="281"/>
      <c r="D65" s="287"/>
      <c r="E65" s="288">
        <v>0</v>
      </c>
      <c r="F65" s="289">
        <f>SUM(K65:L65)</f>
        <v>0</v>
      </c>
      <c r="G65" s="289">
        <v>0</v>
      </c>
      <c r="H65" s="289">
        <v>0</v>
      </c>
      <c r="I65" s="289">
        <v>0</v>
      </c>
      <c r="J65" s="371">
        <v>0</v>
      </c>
      <c r="K65" s="289">
        <v>0</v>
      </c>
      <c r="L65" s="289">
        <v>0</v>
      </c>
      <c r="M65" s="291">
        <f t="shared" si="5"/>
        <v>0</v>
      </c>
      <c r="N65" s="264">
        <f t="shared" si="4"/>
        <v>0</v>
      </c>
      <c r="O65" s="243"/>
      <c r="P65" s="243"/>
      <c r="Q65" s="243"/>
      <c r="R65" s="243"/>
    </row>
    <row r="66" spans="1:18" s="244" customFormat="1" ht="12.75" hidden="1" x14ac:dyDescent="0.2">
      <c r="A66" s="273"/>
      <c r="B66" s="344">
        <v>1606</v>
      </c>
      <c r="C66" s="281"/>
      <c r="D66" s="287"/>
      <c r="E66" s="288">
        <v>0</v>
      </c>
      <c r="F66" s="289">
        <f>SUM(K66:L66)</f>
        <v>0</v>
      </c>
      <c r="G66" s="289">
        <v>0</v>
      </c>
      <c r="H66" s="289">
        <v>0</v>
      </c>
      <c r="I66" s="289">
        <v>0</v>
      </c>
      <c r="J66" s="371">
        <v>0</v>
      </c>
      <c r="K66" s="289">
        <v>0</v>
      </c>
      <c r="L66" s="289">
        <v>0</v>
      </c>
      <c r="M66" s="291">
        <f t="shared" si="5"/>
        <v>0</v>
      </c>
      <c r="N66" s="264">
        <f t="shared" si="4"/>
        <v>0</v>
      </c>
      <c r="O66" s="243"/>
      <c r="P66" s="243"/>
      <c r="Q66" s="243"/>
      <c r="R66" s="243"/>
    </row>
    <row r="67" spans="1:18" s="244" customFormat="1" ht="12.75" hidden="1" x14ac:dyDescent="0.2">
      <c r="A67" s="273"/>
      <c r="B67" s="344">
        <v>1606</v>
      </c>
      <c r="C67" s="281"/>
      <c r="D67" s="287"/>
      <c r="E67" s="288">
        <v>0</v>
      </c>
      <c r="F67" s="289">
        <v>0</v>
      </c>
      <c r="G67" s="289">
        <f>SUM(K67:L67)</f>
        <v>0</v>
      </c>
      <c r="H67" s="289">
        <v>0</v>
      </c>
      <c r="I67" s="289">
        <v>0</v>
      </c>
      <c r="J67" s="371">
        <v>0</v>
      </c>
      <c r="K67" s="289">
        <v>0</v>
      </c>
      <c r="L67" s="289">
        <v>0</v>
      </c>
      <c r="M67" s="291">
        <f t="shared" si="5"/>
        <v>0</v>
      </c>
      <c r="N67" s="264">
        <f t="shared" si="4"/>
        <v>0</v>
      </c>
      <c r="O67" s="243"/>
      <c r="P67" s="243"/>
      <c r="Q67" s="243"/>
      <c r="R67" s="243"/>
    </row>
    <row r="68" spans="1:18" s="244" customFormat="1" ht="12.75" hidden="1" x14ac:dyDescent="0.2">
      <c r="A68" s="273"/>
      <c r="B68" s="344">
        <v>1606</v>
      </c>
      <c r="C68" s="281"/>
      <c r="D68" s="283"/>
      <c r="E68" s="288">
        <v>0</v>
      </c>
      <c r="F68" s="289">
        <v>0</v>
      </c>
      <c r="G68" s="289">
        <v>0</v>
      </c>
      <c r="H68" s="289">
        <v>0</v>
      </c>
      <c r="I68" s="289">
        <v>0</v>
      </c>
      <c r="J68" s="371">
        <v>0</v>
      </c>
      <c r="K68" s="289">
        <v>0</v>
      </c>
      <c r="L68" s="289">
        <v>0</v>
      </c>
      <c r="M68" s="291">
        <f t="shared" si="5"/>
        <v>0</v>
      </c>
      <c r="N68" s="264">
        <f t="shared" si="4"/>
        <v>0</v>
      </c>
      <c r="O68" s="243"/>
      <c r="P68" s="243"/>
      <c r="Q68" s="243"/>
      <c r="R68" s="243"/>
    </row>
    <row r="69" spans="1:18" s="244" customFormat="1" ht="12.75" hidden="1" x14ac:dyDescent="0.2">
      <c r="A69" s="273"/>
      <c r="B69" s="344">
        <v>1606</v>
      </c>
      <c r="C69" s="281"/>
      <c r="D69" s="295"/>
      <c r="E69" s="288">
        <v>0</v>
      </c>
      <c r="F69" s="289">
        <v>0</v>
      </c>
      <c r="G69" s="289">
        <v>0</v>
      </c>
      <c r="H69" s="289">
        <v>0</v>
      </c>
      <c r="I69" s="289">
        <v>0</v>
      </c>
      <c r="J69" s="371">
        <v>0</v>
      </c>
      <c r="K69" s="289">
        <v>0</v>
      </c>
      <c r="L69" s="289">
        <v>0</v>
      </c>
      <c r="M69" s="291">
        <f t="shared" si="5"/>
        <v>0</v>
      </c>
      <c r="N69" s="264">
        <f t="shared" si="4"/>
        <v>0</v>
      </c>
      <c r="O69" s="243"/>
      <c r="P69" s="243"/>
      <c r="Q69" s="243"/>
      <c r="R69" s="243"/>
    </row>
    <row r="70" spans="1:18" s="244" customFormat="1" ht="12.75" x14ac:dyDescent="0.2">
      <c r="A70" s="300"/>
      <c r="B70" s="301">
        <v>1606</v>
      </c>
      <c r="C70" s="302"/>
      <c r="D70" s="303" t="s">
        <v>203</v>
      </c>
      <c r="E70" s="297">
        <f>SUM(E63:E69)</f>
        <v>10000</v>
      </c>
      <c r="F70" s="298">
        <f t="shared" ref="F70:L70" si="6">SUM(F63:F69)</f>
        <v>0</v>
      </c>
      <c r="G70" s="298">
        <f t="shared" si="6"/>
        <v>0</v>
      </c>
      <c r="H70" s="298">
        <f t="shared" si="6"/>
        <v>0</v>
      </c>
      <c r="I70" s="298">
        <f t="shared" si="6"/>
        <v>0</v>
      </c>
      <c r="J70" s="373">
        <f t="shared" si="6"/>
        <v>0</v>
      </c>
      <c r="K70" s="298">
        <f t="shared" si="6"/>
        <v>5000</v>
      </c>
      <c r="L70" s="298">
        <f t="shared" si="6"/>
        <v>5000</v>
      </c>
      <c r="M70" s="291">
        <f t="shared" si="5"/>
        <v>10000</v>
      </c>
      <c r="N70" s="264">
        <f t="shared" si="4"/>
        <v>0</v>
      </c>
      <c r="O70" s="243"/>
      <c r="P70" s="243"/>
      <c r="Q70" s="243"/>
      <c r="R70" s="243"/>
    </row>
    <row r="71" spans="1:18" s="244" customFormat="1" ht="13.5" thickBot="1" x14ac:dyDescent="0.25">
      <c r="A71" s="304"/>
      <c r="B71" s="305"/>
      <c r="C71" s="306"/>
      <c r="D71" s="307" t="s">
        <v>229</v>
      </c>
      <c r="E71" s="308">
        <f t="shared" ref="E71:L71" si="7">SUM(E70,E61,E56,E50,E20)</f>
        <v>10000</v>
      </c>
      <c r="F71" s="309">
        <f t="shared" si="7"/>
        <v>0</v>
      </c>
      <c r="G71" s="309">
        <f t="shared" si="7"/>
        <v>0</v>
      </c>
      <c r="H71" s="309">
        <f t="shared" si="7"/>
        <v>0</v>
      </c>
      <c r="I71" s="309">
        <f t="shared" si="7"/>
        <v>0</v>
      </c>
      <c r="J71" s="374">
        <f t="shared" si="7"/>
        <v>0</v>
      </c>
      <c r="K71" s="309">
        <f t="shared" si="7"/>
        <v>5000</v>
      </c>
      <c r="L71" s="309">
        <f t="shared" si="7"/>
        <v>5000</v>
      </c>
      <c r="M71" s="310">
        <f t="shared" si="5"/>
        <v>10000</v>
      </c>
      <c r="N71" s="264">
        <f t="shared" si="4"/>
        <v>0</v>
      </c>
      <c r="O71" s="243"/>
      <c r="P71" s="243"/>
      <c r="Q71" s="243"/>
      <c r="R71" s="243"/>
    </row>
    <row r="72" spans="1:18" s="244" customFormat="1" ht="12.75" x14ac:dyDescent="0.2">
      <c r="A72" s="268">
        <v>20</v>
      </c>
      <c r="B72" s="342" t="s">
        <v>230</v>
      </c>
      <c r="C72" s="279"/>
      <c r="D72" s="343"/>
      <c r="E72" s="288"/>
      <c r="F72" s="289"/>
      <c r="G72" s="289"/>
      <c r="H72" s="289"/>
      <c r="I72" s="289"/>
      <c r="J72" s="371"/>
      <c r="K72" s="293"/>
      <c r="L72" s="293"/>
      <c r="M72" s="291"/>
      <c r="N72" s="264"/>
      <c r="O72" s="243"/>
      <c r="P72" s="243"/>
      <c r="Q72" s="243"/>
      <c r="R72" s="243"/>
    </row>
    <row r="73" spans="1:18" s="244" customFormat="1" ht="12.75" x14ac:dyDescent="0.2">
      <c r="A73" s="273"/>
      <c r="B73" s="342">
        <v>2100</v>
      </c>
      <c r="C73" s="279" t="s">
        <v>22</v>
      </c>
      <c r="D73" s="312" t="s">
        <v>232</v>
      </c>
      <c r="E73" s="288"/>
      <c r="F73" s="289"/>
      <c r="G73" s="289"/>
      <c r="H73" s="289"/>
      <c r="I73" s="289"/>
      <c r="J73" s="371"/>
      <c r="K73" s="293"/>
      <c r="L73" s="293"/>
      <c r="M73" s="291"/>
      <c r="N73" s="264"/>
      <c r="O73" s="243"/>
      <c r="P73" s="243"/>
      <c r="Q73" s="243"/>
      <c r="R73" s="243"/>
    </row>
    <row r="74" spans="1:18" s="244" customFormat="1" ht="12.75" x14ac:dyDescent="0.2">
      <c r="A74" s="273"/>
      <c r="B74" s="342"/>
      <c r="C74" s="279"/>
      <c r="D74" s="312" t="s">
        <v>233</v>
      </c>
      <c r="E74" s="288"/>
      <c r="F74" s="289"/>
      <c r="G74" s="289"/>
      <c r="H74" s="289"/>
      <c r="I74" s="289"/>
      <c r="J74" s="371"/>
      <c r="K74" s="293"/>
      <c r="L74" s="293"/>
      <c r="M74" s="291"/>
      <c r="N74" s="264"/>
      <c r="O74" s="243"/>
      <c r="P74" s="243"/>
      <c r="Q74" s="243"/>
      <c r="R74" s="243"/>
    </row>
    <row r="75" spans="1:18" s="244" customFormat="1" ht="12.75" x14ac:dyDescent="0.2">
      <c r="A75" s="273"/>
      <c r="B75" s="344">
        <v>2106</v>
      </c>
      <c r="C75" s="281"/>
      <c r="D75" s="282"/>
      <c r="E75" s="288">
        <v>0</v>
      </c>
      <c r="F75" s="289">
        <v>0</v>
      </c>
      <c r="G75" s="289">
        <v>0</v>
      </c>
      <c r="H75" s="289">
        <v>0</v>
      </c>
      <c r="I75" s="289">
        <v>0</v>
      </c>
      <c r="J75" s="371">
        <v>0</v>
      </c>
      <c r="K75" s="293">
        <v>0</v>
      </c>
      <c r="L75" s="293">
        <v>0</v>
      </c>
      <c r="M75" s="291">
        <f t="shared" ref="M75:M93" si="8">SUM(K75:L75)</f>
        <v>0</v>
      </c>
      <c r="N75" s="264">
        <f t="shared" ref="N75:N93" si="9">SUM(E75:J75)-M75</f>
        <v>0</v>
      </c>
      <c r="O75" s="243"/>
      <c r="P75" s="243"/>
      <c r="Q75" s="243"/>
      <c r="R75" s="243"/>
    </row>
    <row r="76" spans="1:18" s="244" customFormat="1" ht="12.75" hidden="1" x14ac:dyDescent="0.2">
      <c r="A76" s="273"/>
      <c r="B76" s="344">
        <v>2106</v>
      </c>
      <c r="C76" s="281"/>
      <c r="D76" s="282"/>
      <c r="E76" s="288">
        <v>0</v>
      </c>
      <c r="F76" s="289">
        <v>0</v>
      </c>
      <c r="G76" s="289">
        <v>0</v>
      </c>
      <c r="H76" s="289">
        <v>0</v>
      </c>
      <c r="I76" s="289">
        <v>0</v>
      </c>
      <c r="J76" s="371">
        <v>0</v>
      </c>
      <c r="K76" s="293">
        <v>0</v>
      </c>
      <c r="L76" s="293">
        <v>0</v>
      </c>
      <c r="M76" s="291">
        <f t="shared" si="8"/>
        <v>0</v>
      </c>
      <c r="N76" s="264">
        <f t="shared" si="9"/>
        <v>0</v>
      </c>
      <c r="O76" s="243"/>
      <c r="P76" s="243"/>
      <c r="Q76" s="243"/>
      <c r="R76" s="243"/>
    </row>
    <row r="77" spans="1:18" s="244" customFormat="1" ht="12.75" hidden="1" x14ac:dyDescent="0.2">
      <c r="A77" s="273"/>
      <c r="B77" s="344">
        <v>2106</v>
      </c>
      <c r="C77" s="281"/>
      <c r="D77" s="282"/>
      <c r="E77" s="288">
        <v>0</v>
      </c>
      <c r="F77" s="289">
        <v>0</v>
      </c>
      <c r="G77" s="289">
        <v>0</v>
      </c>
      <c r="H77" s="289">
        <v>0</v>
      </c>
      <c r="I77" s="289">
        <v>0</v>
      </c>
      <c r="J77" s="371">
        <v>0</v>
      </c>
      <c r="K77" s="293">
        <v>0</v>
      </c>
      <c r="L77" s="293">
        <v>0</v>
      </c>
      <c r="M77" s="291">
        <f t="shared" si="8"/>
        <v>0</v>
      </c>
      <c r="N77" s="264">
        <f t="shared" si="9"/>
        <v>0</v>
      </c>
      <c r="O77" s="243"/>
      <c r="P77" s="243"/>
      <c r="Q77" s="243"/>
      <c r="R77" s="243"/>
    </row>
    <row r="78" spans="1:18" s="244" customFormat="1" ht="12.75" hidden="1" x14ac:dyDescent="0.2">
      <c r="A78" s="273"/>
      <c r="B78" s="344">
        <v>2106</v>
      </c>
      <c r="C78" s="281"/>
      <c r="D78" s="282"/>
      <c r="E78" s="288">
        <v>0</v>
      </c>
      <c r="F78" s="289">
        <v>0</v>
      </c>
      <c r="G78" s="289">
        <v>0</v>
      </c>
      <c r="H78" s="289">
        <v>0</v>
      </c>
      <c r="I78" s="289">
        <v>0</v>
      </c>
      <c r="J78" s="371">
        <v>0</v>
      </c>
      <c r="K78" s="293">
        <v>0</v>
      </c>
      <c r="L78" s="293">
        <v>0</v>
      </c>
      <c r="M78" s="291">
        <f t="shared" si="8"/>
        <v>0</v>
      </c>
      <c r="N78" s="264">
        <f t="shared" si="9"/>
        <v>0</v>
      </c>
      <c r="O78" s="243"/>
      <c r="P78" s="243"/>
      <c r="Q78" s="243"/>
      <c r="R78" s="243"/>
    </row>
    <row r="79" spans="1:18" s="244" customFormat="1" ht="12.75" x14ac:dyDescent="0.2">
      <c r="A79" s="300"/>
      <c r="B79" s="301">
        <v>2106</v>
      </c>
      <c r="C79" s="302"/>
      <c r="D79" s="303" t="s">
        <v>203</v>
      </c>
      <c r="E79" s="297">
        <f t="shared" ref="E79:L79" si="10">SUM(E75:E78)</f>
        <v>0</v>
      </c>
      <c r="F79" s="298">
        <f t="shared" si="10"/>
        <v>0</v>
      </c>
      <c r="G79" s="298">
        <f t="shared" si="10"/>
        <v>0</v>
      </c>
      <c r="H79" s="298">
        <f t="shared" si="10"/>
        <v>0</v>
      </c>
      <c r="I79" s="298">
        <f t="shared" si="10"/>
        <v>0</v>
      </c>
      <c r="J79" s="373">
        <f t="shared" si="10"/>
        <v>0</v>
      </c>
      <c r="K79" s="314">
        <f t="shared" si="10"/>
        <v>0</v>
      </c>
      <c r="L79" s="314">
        <f t="shared" si="10"/>
        <v>0</v>
      </c>
      <c r="M79" s="291">
        <f t="shared" si="8"/>
        <v>0</v>
      </c>
      <c r="N79" s="264">
        <f t="shared" si="9"/>
        <v>0</v>
      </c>
      <c r="O79" s="243"/>
      <c r="P79" s="243"/>
      <c r="Q79" s="243"/>
      <c r="R79" s="243"/>
    </row>
    <row r="80" spans="1:18" s="244" customFormat="1" ht="12.75" x14ac:dyDescent="0.2">
      <c r="A80" s="273"/>
      <c r="B80" s="342">
        <v>2200</v>
      </c>
      <c r="C80" s="279" t="s">
        <v>22</v>
      </c>
      <c r="D80" s="312" t="s">
        <v>239</v>
      </c>
      <c r="E80" s="288"/>
      <c r="F80" s="289"/>
      <c r="G80" s="289"/>
      <c r="H80" s="289"/>
      <c r="I80" s="289"/>
      <c r="J80" s="371"/>
      <c r="K80" s="293"/>
      <c r="L80" s="293"/>
      <c r="M80" s="291">
        <f t="shared" si="8"/>
        <v>0</v>
      </c>
      <c r="N80" s="264">
        <f t="shared" si="9"/>
        <v>0</v>
      </c>
      <c r="O80" s="243"/>
      <c r="P80" s="243"/>
      <c r="Q80" s="243"/>
      <c r="R80" s="243"/>
    </row>
    <row r="81" spans="1:18" s="244" customFormat="1" ht="12.75" x14ac:dyDescent="0.2">
      <c r="A81" s="273"/>
      <c r="B81" s="342"/>
      <c r="C81" s="279"/>
      <c r="D81" s="312" t="s">
        <v>240</v>
      </c>
      <c r="E81" s="288"/>
      <c r="F81" s="289"/>
      <c r="G81" s="289"/>
      <c r="H81" s="289"/>
      <c r="I81" s="289"/>
      <c r="J81" s="371"/>
      <c r="K81" s="293"/>
      <c r="L81" s="293"/>
      <c r="M81" s="291">
        <f t="shared" si="8"/>
        <v>0</v>
      </c>
      <c r="N81" s="264">
        <f t="shared" si="9"/>
        <v>0</v>
      </c>
      <c r="O81" s="243"/>
      <c r="P81" s="243"/>
      <c r="Q81" s="243"/>
      <c r="R81" s="243"/>
    </row>
    <row r="82" spans="1:18" s="244" customFormat="1" ht="12.75" x14ac:dyDescent="0.2">
      <c r="A82" s="273"/>
      <c r="B82" s="344">
        <v>2206</v>
      </c>
      <c r="C82" s="281"/>
      <c r="D82" s="282" t="s">
        <v>465</v>
      </c>
      <c r="E82" s="288">
        <v>120000</v>
      </c>
      <c r="F82" s="289">
        <v>0</v>
      </c>
      <c r="G82" s="289">
        <v>0</v>
      </c>
      <c r="H82" s="289">
        <v>0</v>
      </c>
      <c r="I82" s="289">
        <v>0</v>
      </c>
      <c r="J82" s="371">
        <v>0</v>
      </c>
      <c r="K82" s="293">
        <v>60000</v>
      </c>
      <c r="L82" s="293">
        <v>60000</v>
      </c>
      <c r="M82" s="291">
        <f t="shared" si="8"/>
        <v>120000</v>
      </c>
      <c r="N82" s="264">
        <f t="shared" si="9"/>
        <v>0</v>
      </c>
      <c r="O82" s="243"/>
      <c r="P82" s="243"/>
      <c r="Q82" s="243"/>
      <c r="R82" s="243"/>
    </row>
    <row r="83" spans="1:18" s="244" customFormat="1" ht="12.75" x14ac:dyDescent="0.2">
      <c r="A83" s="273"/>
      <c r="B83" s="344">
        <v>2206</v>
      </c>
      <c r="C83" s="281"/>
      <c r="D83" s="282" t="s">
        <v>491</v>
      </c>
      <c r="E83" s="288">
        <v>0</v>
      </c>
      <c r="F83" s="289">
        <v>50000</v>
      </c>
      <c r="G83" s="289">
        <v>0</v>
      </c>
      <c r="H83" s="289">
        <v>0</v>
      </c>
      <c r="I83" s="289">
        <v>0</v>
      </c>
      <c r="J83" s="371">
        <v>0</v>
      </c>
      <c r="K83" s="293">
        <v>30000</v>
      </c>
      <c r="L83" s="293">
        <v>20000</v>
      </c>
      <c r="M83" s="291">
        <f t="shared" si="8"/>
        <v>50000</v>
      </c>
      <c r="N83" s="264">
        <f t="shared" si="9"/>
        <v>0</v>
      </c>
      <c r="O83" s="243"/>
      <c r="P83" s="243"/>
      <c r="Q83" s="243"/>
      <c r="R83" s="243"/>
    </row>
    <row r="84" spans="1:18" s="244" customFormat="1" ht="12.75" x14ac:dyDescent="0.2">
      <c r="A84" s="273"/>
      <c r="B84" s="344">
        <v>2206</v>
      </c>
      <c r="C84" s="281"/>
      <c r="D84" s="282"/>
      <c r="E84" s="288">
        <v>0</v>
      </c>
      <c r="F84" s="289">
        <v>0</v>
      </c>
      <c r="G84" s="289">
        <v>0</v>
      </c>
      <c r="H84" s="289">
        <v>0</v>
      </c>
      <c r="I84" s="289">
        <v>0</v>
      </c>
      <c r="J84" s="371">
        <v>0</v>
      </c>
      <c r="K84" s="293">
        <v>0</v>
      </c>
      <c r="L84" s="293">
        <v>0</v>
      </c>
      <c r="M84" s="291">
        <f t="shared" si="8"/>
        <v>0</v>
      </c>
      <c r="N84" s="264">
        <f t="shared" si="9"/>
        <v>0</v>
      </c>
      <c r="O84" s="243"/>
      <c r="P84" s="243"/>
      <c r="Q84" s="243"/>
      <c r="R84" s="243"/>
    </row>
    <row r="85" spans="1:18" s="244" customFormat="1" ht="12.75" x14ac:dyDescent="0.2">
      <c r="A85" s="300"/>
      <c r="B85" s="301">
        <v>2206</v>
      </c>
      <c r="C85" s="302"/>
      <c r="D85" s="303" t="s">
        <v>203</v>
      </c>
      <c r="E85" s="297">
        <f t="shared" ref="E85:L85" si="11">SUM(E82:E84)</f>
        <v>120000</v>
      </c>
      <c r="F85" s="298">
        <f t="shared" si="11"/>
        <v>50000</v>
      </c>
      <c r="G85" s="298">
        <f t="shared" si="11"/>
        <v>0</v>
      </c>
      <c r="H85" s="298">
        <f t="shared" si="11"/>
        <v>0</v>
      </c>
      <c r="I85" s="298">
        <f t="shared" si="11"/>
        <v>0</v>
      </c>
      <c r="J85" s="373">
        <f t="shared" si="11"/>
        <v>0</v>
      </c>
      <c r="K85" s="314">
        <f t="shared" si="11"/>
        <v>90000</v>
      </c>
      <c r="L85" s="314">
        <f t="shared" si="11"/>
        <v>80000</v>
      </c>
      <c r="M85" s="291">
        <f t="shared" si="8"/>
        <v>170000</v>
      </c>
      <c r="N85" s="264">
        <f t="shared" si="9"/>
        <v>0</v>
      </c>
      <c r="O85" s="243"/>
      <c r="P85" s="243"/>
      <c r="Q85" s="243"/>
      <c r="R85" s="243"/>
    </row>
    <row r="86" spans="1:18" s="244" customFormat="1" ht="12.75" x14ac:dyDescent="0.2">
      <c r="A86" s="273"/>
      <c r="B86" s="342">
        <v>2300</v>
      </c>
      <c r="C86" s="279" t="s">
        <v>22</v>
      </c>
      <c r="D86" s="312" t="s">
        <v>246</v>
      </c>
      <c r="E86" s="288"/>
      <c r="F86" s="289"/>
      <c r="G86" s="289"/>
      <c r="H86" s="289"/>
      <c r="I86" s="289"/>
      <c r="J86" s="371"/>
      <c r="K86" s="293"/>
      <c r="L86" s="293"/>
      <c r="M86" s="291">
        <f t="shared" si="8"/>
        <v>0</v>
      </c>
      <c r="N86" s="264">
        <f t="shared" si="9"/>
        <v>0</v>
      </c>
      <c r="O86" s="243"/>
      <c r="P86" s="243"/>
      <c r="Q86" s="243"/>
      <c r="R86" s="243"/>
    </row>
    <row r="87" spans="1:18" s="244" customFormat="1" ht="12.75" x14ac:dyDescent="0.2">
      <c r="A87" s="273"/>
      <c r="B87" s="344">
        <v>2306</v>
      </c>
      <c r="C87" s="281"/>
      <c r="D87" s="282"/>
      <c r="E87" s="288">
        <f>SUM(K87:L87)</f>
        <v>0</v>
      </c>
      <c r="F87" s="289">
        <v>0</v>
      </c>
      <c r="G87" s="289">
        <v>0</v>
      </c>
      <c r="H87" s="289">
        <v>0</v>
      </c>
      <c r="I87" s="289">
        <v>0</v>
      </c>
      <c r="J87" s="371">
        <v>0</v>
      </c>
      <c r="K87" s="293">
        <v>0</v>
      </c>
      <c r="L87" s="293">
        <v>0</v>
      </c>
      <c r="M87" s="291">
        <f t="shared" si="8"/>
        <v>0</v>
      </c>
      <c r="N87" s="264">
        <f t="shared" si="9"/>
        <v>0</v>
      </c>
      <c r="O87" s="243"/>
      <c r="P87" s="243"/>
      <c r="Q87" s="243"/>
      <c r="R87" s="243"/>
    </row>
    <row r="88" spans="1:18" s="244" customFormat="1" ht="12.75" hidden="1" x14ac:dyDescent="0.2">
      <c r="A88" s="273"/>
      <c r="B88" s="344">
        <v>2306</v>
      </c>
      <c r="C88" s="281"/>
      <c r="D88" s="282"/>
      <c r="E88" s="288">
        <v>0</v>
      </c>
      <c r="F88" s="289">
        <f>SUM(K88:L88)</f>
        <v>0</v>
      </c>
      <c r="G88" s="289">
        <v>0</v>
      </c>
      <c r="H88" s="289">
        <v>0</v>
      </c>
      <c r="I88" s="289">
        <v>0</v>
      </c>
      <c r="J88" s="371">
        <v>0</v>
      </c>
      <c r="K88" s="293">
        <v>0</v>
      </c>
      <c r="L88" s="293">
        <v>0</v>
      </c>
      <c r="M88" s="291">
        <f t="shared" si="8"/>
        <v>0</v>
      </c>
      <c r="N88" s="264">
        <f t="shared" si="9"/>
        <v>0</v>
      </c>
      <c r="O88" s="243"/>
      <c r="P88" s="243"/>
      <c r="Q88" s="243"/>
      <c r="R88" s="243"/>
    </row>
    <row r="89" spans="1:18" s="244" customFormat="1" ht="12.75" hidden="1" x14ac:dyDescent="0.2">
      <c r="A89" s="273"/>
      <c r="B89" s="344">
        <v>2306</v>
      </c>
      <c r="C89" s="281"/>
      <c r="D89" s="282"/>
      <c r="E89" s="288">
        <v>0</v>
      </c>
      <c r="F89" s="289">
        <v>0</v>
      </c>
      <c r="G89" s="289">
        <f>SUM(K89:L89)</f>
        <v>0</v>
      </c>
      <c r="H89" s="289">
        <v>0</v>
      </c>
      <c r="I89" s="289">
        <v>0</v>
      </c>
      <c r="J89" s="371">
        <v>0</v>
      </c>
      <c r="K89" s="293">
        <v>0</v>
      </c>
      <c r="L89" s="293">
        <v>0</v>
      </c>
      <c r="M89" s="291">
        <f t="shared" si="8"/>
        <v>0</v>
      </c>
      <c r="N89" s="264">
        <f t="shared" si="9"/>
        <v>0</v>
      </c>
      <c r="O89" s="243"/>
      <c r="P89" s="243"/>
      <c r="Q89" s="243"/>
      <c r="R89" s="243"/>
    </row>
    <row r="90" spans="1:18" s="244" customFormat="1" ht="12.75" hidden="1" x14ac:dyDescent="0.2">
      <c r="A90" s="273"/>
      <c r="B90" s="344"/>
      <c r="C90" s="281"/>
      <c r="D90" s="282"/>
      <c r="E90" s="288"/>
      <c r="F90" s="289"/>
      <c r="G90" s="289">
        <f>SUM(K90:L90)</f>
        <v>0</v>
      </c>
      <c r="H90" s="289">
        <v>0</v>
      </c>
      <c r="I90" s="289">
        <v>0</v>
      </c>
      <c r="J90" s="371">
        <v>0</v>
      </c>
      <c r="K90" s="293">
        <v>0</v>
      </c>
      <c r="L90" s="293">
        <v>0</v>
      </c>
      <c r="M90" s="291">
        <f t="shared" si="8"/>
        <v>0</v>
      </c>
      <c r="N90" s="264">
        <f t="shared" si="9"/>
        <v>0</v>
      </c>
      <c r="O90" s="243"/>
      <c r="P90" s="243"/>
      <c r="Q90" s="243"/>
      <c r="R90" s="243"/>
    </row>
    <row r="91" spans="1:18" s="244" customFormat="1" ht="12.75" hidden="1" x14ac:dyDescent="0.2">
      <c r="A91" s="273"/>
      <c r="B91" s="344"/>
      <c r="C91" s="281"/>
      <c r="D91" s="282"/>
      <c r="E91" s="288"/>
      <c r="F91" s="289"/>
      <c r="G91" s="289">
        <v>0</v>
      </c>
      <c r="H91" s="289">
        <v>0</v>
      </c>
      <c r="I91" s="289">
        <v>0</v>
      </c>
      <c r="J91" s="371">
        <v>0</v>
      </c>
      <c r="K91" s="289">
        <v>0</v>
      </c>
      <c r="L91" s="289">
        <v>0</v>
      </c>
      <c r="M91" s="291">
        <f t="shared" si="8"/>
        <v>0</v>
      </c>
      <c r="N91" s="264">
        <f t="shared" si="9"/>
        <v>0</v>
      </c>
      <c r="O91" s="243"/>
      <c r="P91" s="243"/>
      <c r="Q91" s="243"/>
      <c r="R91" s="243"/>
    </row>
    <row r="92" spans="1:18" s="244" customFormat="1" ht="12.75" x14ac:dyDescent="0.2">
      <c r="A92" s="300"/>
      <c r="B92" s="301">
        <v>2306</v>
      </c>
      <c r="C92" s="302"/>
      <c r="D92" s="303" t="s">
        <v>203</v>
      </c>
      <c r="E92" s="297">
        <f>SUM(E87:E89)</f>
        <v>0</v>
      </c>
      <c r="F92" s="298">
        <f>SUM(F87:F89)</f>
        <v>0</v>
      </c>
      <c r="G92" s="314">
        <f>SUM(G87:G91)</f>
        <v>0</v>
      </c>
      <c r="H92" s="314">
        <f>SUM(H87:H91)</f>
        <v>0</v>
      </c>
      <c r="I92" s="314">
        <f>SUM(I87:I91)</f>
        <v>0</v>
      </c>
      <c r="J92" s="373">
        <f>SUM(J88:J91)</f>
        <v>0</v>
      </c>
      <c r="K92" s="314">
        <f>SUM(K87:K91)</f>
        <v>0</v>
      </c>
      <c r="L92" s="314">
        <f>SUM(L87:L91)</f>
        <v>0</v>
      </c>
      <c r="M92" s="291">
        <f t="shared" si="8"/>
        <v>0</v>
      </c>
      <c r="N92" s="264">
        <f t="shared" si="9"/>
        <v>0</v>
      </c>
      <c r="O92" s="243"/>
      <c r="P92" s="243"/>
      <c r="Q92" s="243"/>
      <c r="R92" s="243"/>
    </row>
    <row r="93" spans="1:18" s="244" customFormat="1" ht="13.5" thickBot="1" x14ac:dyDescent="0.25">
      <c r="A93" s="304"/>
      <c r="B93" s="306"/>
      <c r="C93" s="315"/>
      <c r="D93" s="316" t="s">
        <v>229</v>
      </c>
      <c r="E93" s="308">
        <f>SUM(E92,E85,E79)</f>
        <v>120000</v>
      </c>
      <c r="F93" s="309">
        <f t="shared" ref="F93:L93" si="12">SUM(F92,F85,F79)</f>
        <v>50000</v>
      </c>
      <c r="G93" s="309">
        <f t="shared" si="12"/>
        <v>0</v>
      </c>
      <c r="H93" s="309">
        <f t="shared" si="12"/>
        <v>0</v>
      </c>
      <c r="I93" s="309">
        <f t="shared" si="12"/>
        <v>0</v>
      </c>
      <c r="J93" s="374">
        <f t="shared" si="12"/>
        <v>0</v>
      </c>
      <c r="K93" s="309">
        <f t="shared" si="12"/>
        <v>90000</v>
      </c>
      <c r="L93" s="309">
        <f t="shared" si="12"/>
        <v>80000</v>
      </c>
      <c r="M93" s="310">
        <f t="shared" si="8"/>
        <v>170000</v>
      </c>
      <c r="N93" s="264">
        <f t="shared" si="9"/>
        <v>0</v>
      </c>
      <c r="O93" s="243"/>
      <c r="P93" s="243"/>
      <c r="Q93" s="243"/>
      <c r="R93" s="243"/>
    </row>
    <row r="94" spans="1:18" s="244" customFormat="1" ht="12.75" x14ac:dyDescent="0.2">
      <c r="A94" s="268">
        <v>30</v>
      </c>
      <c r="B94" s="342" t="s">
        <v>251</v>
      </c>
      <c r="C94" s="279"/>
      <c r="D94" s="343"/>
      <c r="E94" s="288"/>
      <c r="F94" s="289"/>
      <c r="G94" s="289"/>
      <c r="H94" s="289"/>
      <c r="I94" s="289"/>
      <c r="J94" s="371"/>
      <c r="K94" s="293"/>
      <c r="L94" s="293"/>
      <c r="M94" s="291"/>
      <c r="N94" s="264"/>
      <c r="O94" s="243"/>
      <c r="P94" s="243"/>
      <c r="Q94" s="243"/>
      <c r="R94" s="243"/>
    </row>
    <row r="95" spans="1:18" s="244" customFormat="1" ht="12.75" hidden="1" customHeight="1" x14ac:dyDescent="0.2">
      <c r="A95" s="273"/>
      <c r="B95" s="342">
        <v>3600</v>
      </c>
      <c r="C95" s="279"/>
      <c r="D95" s="312" t="s">
        <v>253</v>
      </c>
      <c r="E95" s="288"/>
      <c r="F95" s="289"/>
      <c r="G95" s="289"/>
      <c r="H95" s="289"/>
      <c r="I95" s="289"/>
      <c r="J95" s="371"/>
      <c r="K95" s="293"/>
      <c r="L95" s="293"/>
      <c r="M95" s="291"/>
      <c r="N95" s="264">
        <f t="shared" ref="N95:N100" si="13">SUM(E95:J95)-M95</f>
        <v>0</v>
      </c>
      <c r="O95" s="243"/>
      <c r="P95" s="243"/>
      <c r="Q95" s="243"/>
      <c r="R95" s="243"/>
    </row>
    <row r="96" spans="1:18" s="244" customFormat="1" ht="12.75" hidden="1" customHeight="1" x14ac:dyDescent="0.2">
      <c r="A96" s="273"/>
      <c r="B96" s="342"/>
      <c r="C96" s="279"/>
      <c r="D96" s="312" t="s">
        <v>254</v>
      </c>
      <c r="E96" s="288">
        <v>0</v>
      </c>
      <c r="F96" s="289"/>
      <c r="G96" s="289"/>
      <c r="H96" s="289"/>
      <c r="I96" s="289"/>
      <c r="J96" s="371"/>
      <c r="K96" s="293">
        <v>0</v>
      </c>
      <c r="L96" s="293">
        <v>0</v>
      </c>
      <c r="M96" s="291">
        <f>SUM(K96:L96)</f>
        <v>0</v>
      </c>
      <c r="N96" s="264">
        <f t="shared" si="13"/>
        <v>0</v>
      </c>
      <c r="O96" s="243"/>
      <c r="P96" s="243"/>
      <c r="Q96" s="243"/>
      <c r="R96" s="243"/>
    </row>
    <row r="97" spans="1:18" s="244" customFormat="1" ht="12.75" hidden="1" customHeight="1" x14ac:dyDescent="0.2">
      <c r="A97" s="273"/>
      <c r="B97" s="344">
        <v>3606</v>
      </c>
      <c r="C97" s="281"/>
      <c r="D97" s="282"/>
      <c r="E97" s="288">
        <v>0</v>
      </c>
      <c r="F97" s="289"/>
      <c r="G97" s="289"/>
      <c r="H97" s="289"/>
      <c r="I97" s="289"/>
      <c r="J97" s="371"/>
      <c r="K97" s="293">
        <v>0</v>
      </c>
      <c r="L97" s="293">
        <v>0</v>
      </c>
      <c r="M97" s="291">
        <f>SUM(K97:L97)</f>
        <v>0</v>
      </c>
      <c r="N97" s="264">
        <f t="shared" si="13"/>
        <v>0</v>
      </c>
      <c r="O97" s="243"/>
      <c r="P97" s="243"/>
      <c r="Q97" s="243"/>
      <c r="R97" s="243"/>
    </row>
    <row r="98" spans="1:18" s="244" customFormat="1" ht="12.75" hidden="1" customHeight="1" x14ac:dyDescent="0.2">
      <c r="A98" s="273"/>
      <c r="B98" s="344">
        <v>3602</v>
      </c>
      <c r="C98" s="281"/>
      <c r="D98" s="282"/>
      <c r="E98" s="288">
        <v>0</v>
      </c>
      <c r="F98" s="289"/>
      <c r="G98" s="289"/>
      <c r="H98" s="289"/>
      <c r="I98" s="289"/>
      <c r="J98" s="371"/>
      <c r="K98" s="293">
        <v>0</v>
      </c>
      <c r="L98" s="293">
        <v>0</v>
      </c>
      <c r="M98" s="291">
        <f>SUM(K98:L98)</f>
        <v>0</v>
      </c>
      <c r="N98" s="264">
        <f t="shared" si="13"/>
        <v>0</v>
      </c>
      <c r="O98" s="243"/>
      <c r="P98" s="243"/>
      <c r="Q98" s="243"/>
      <c r="R98" s="243"/>
    </row>
    <row r="99" spans="1:18" s="244" customFormat="1" ht="12.75" hidden="1" customHeight="1" x14ac:dyDescent="0.2">
      <c r="A99" s="273"/>
      <c r="B99" s="344">
        <v>3603</v>
      </c>
      <c r="C99" s="281"/>
      <c r="D99" s="282"/>
      <c r="E99" s="288">
        <v>0</v>
      </c>
      <c r="F99" s="289"/>
      <c r="G99" s="289"/>
      <c r="H99" s="289"/>
      <c r="I99" s="289"/>
      <c r="J99" s="371"/>
      <c r="K99" s="293">
        <v>0</v>
      </c>
      <c r="L99" s="293">
        <v>0</v>
      </c>
      <c r="M99" s="291">
        <f>SUM(K99:L99)</f>
        <v>0</v>
      </c>
      <c r="N99" s="264">
        <f t="shared" si="13"/>
        <v>0</v>
      </c>
      <c r="O99" s="243"/>
      <c r="P99" s="243"/>
      <c r="Q99" s="243"/>
      <c r="R99" s="243"/>
    </row>
    <row r="100" spans="1:18" s="244" customFormat="1" ht="12.75" hidden="1" customHeight="1" x14ac:dyDescent="0.2">
      <c r="A100" s="273"/>
      <c r="B100" s="344">
        <v>3699</v>
      </c>
      <c r="C100" s="281"/>
      <c r="D100" s="282" t="s">
        <v>203</v>
      </c>
      <c r="E100" s="297">
        <v>0</v>
      </c>
      <c r="F100" s="298"/>
      <c r="G100" s="298"/>
      <c r="H100" s="298"/>
      <c r="I100" s="298"/>
      <c r="J100" s="373"/>
      <c r="K100" s="314">
        <v>0</v>
      </c>
      <c r="L100" s="314">
        <v>0</v>
      </c>
      <c r="M100" s="291">
        <f>SUM(K100:L100)</f>
        <v>0</v>
      </c>
      <c r="N100" s="264">
        <f t="shared" si="13"/>
        <v>0</v>
      </c>
      <c r="O100" s="243"/>
      <c r="P100" s="243"/>
      <c r="Q100" s="243"/>
      <c r="R100" s="243"/>
    </row>
    <row r="101" spans="1:18" s="244" customFormat="1" ht="25.5" x14ac:dyDescent="0.2">
      <c r="A101" s="273"/>
      <c r="B101" s="342">
        <v>3200</v>
      </c>
      <c r="C101" s="279" t="s">
        <v>22</v>
      </c>
      <c r="D101" s="276" t="s">
        <v>38</v>
      </c>
      <c r="E101" s="288"/>
      <c r="F101" s="289"/>
      <c r="G101" s="289"/>
      <c r="H101" s="289"/>
      <c r="I101" s="289"/>
      <c r="J101" s="371"/>
      <c r="K101" s="293"/>
      <c r="L101" s="293"/>
      <c r="M101" s="291"/>
      <c r="N101" s="264"/>
      <c r="O101" s="243"/>
      <c r="P101" s="243"/>
      <c r="Q101" s="243"/>
      <c r="R101" s="243"/>
    </row>
    <row r="102" spans="1:18" s="244" customFormat="1" ht="12.75" x14ac:dyDescent="0.2">
      <c r="A102" s="273"/>
      <c r="B102" s="344">
        <v>3206</v>
      </c>
      <c r="C102" s="281"/>
      <c r="D102" s="282"/>
      <c r="E102" s="288">
        <f>SUM(K102:L102)</f>
        <v>0</v>
      </c>
      <c r="F102" s="289">
        <v>0</v>
      </c>
      <c r="G102" s="289">
        <v>0</v>
      </c>
      <c r="H102" s="289">
        <v>0</v>
      </c>
      <c r="I102" s="289">
        <v>0</v>
      </c>
      <c r="J102" s="371">
        <v>0</v>
      </c>
      <c r="K102" s="289">
        <v>0</v>
      </c>
      <c r="L102" s="289">
        <v>0</v>
      </c>
      <c r="M102" s="291">
        <f t="shared" ref="M102:M111" si="14">SUM(K102:L102)</f>
        <v>0</v>
      </c>
      <c r="N102" s="264">
        <f t="shared" ref="N102:N119" si="15">SUM(E102:J102)-M102</f>
        <v>0</v>
      </c>
      <c r="O102" s="243"/>
      <c r="P102" s="243"/>
      <c r="Q102" s="243"/>
      <c r="R102" s="243"/>
    </row>
    <row r="103" spans="1:18" s="244" customFormat="1" ht="12.75" hidden="1" x14ac:dyDescent="0.2">
      <c r="A103" s="273"/>
      <c r="B103" s="344">
        <v>3206</v>
      </c>
      <c r="C103" s="281"/>
      <c r="D103" s="282"/>
      <c r="E103" s="288">
        <f>SUM(K103:L103)</f>
        <v>0</v>
      </c>
      <c r="F103" s="289">
        <v>0</v>
      </c>
      <c r="G103" s="289">
        <v>0</v>
      </c>
      <c r="H103" s="289">
        <v>0</v>
      </c>
      <c r="I103" s="289">
        <v>0</v>
      </c>
      <c r="J103" s="371">
        <v>0</v>
      </c>
      <c r="K103" s="289">
        <v>0</v>
      </c>
      <c r="L103" s="289">
        <v>0</v>
      </c>
      <c r="M103" s="291">
        <f t="shared" si="14"/>
        <v>0</v>
      </c>
      <c r="N103" s="264">
        <f t="shared" si="15"/>
        <v>0</v>
      </c>
      <c r="O103" s="243"/>
      <c r="P103" s="243"/>
      <c r="Q103" s="243"/>
      <c r="R103" s="243"/>
    </row>
    <row r="104" spans="1:18" s="244" customFormat="1" ht="12.75" hidden="1" x14ac:dyDescent="0.2">
      <c r="A104" s="273"/>
      <c r="B104" s="344">
        <v>3206</v>
      </c>
      <c r="C104" s="281"/>
      <c r="D104" s="375"/>
      <c r="E104" s="288">
        <f>SUM(K104:L104)</f>
        <v>0</v>
      </c>
      <c r="F104" s="289">
        <v>0</v>
      </c>
      <c r="G104" s="289">
        <v>0</v>
      </c>
      <c r="H104" s="289">
        <v>0</v>
      </c>
      <c r="I104" s="289">
        <v>0</v>
      </c>
      <c r="J104" s="371">
        <v>0</v>
      </c>
      <c r="K104" s="289">
        <v>0</v>
      </c>
      <c r="L104" s="289">
        <v>0</v>
      </c>
      <c r="M104" s="291">
        <f t="shared" si="14"/>
        <v>0</v>
      </c>
      <c r="N104" s="264">
        <f t="shared" si="15"/>
        <v>0</v>
      </c>
      <c r="O104" s="243"/>
      <c r="P104" s="243"/>
      <c r="Q104" s="243"/>
      <c r="R104" s="243"/>
    </row>
    <row r="105" spans="1:18" s="244" customFormat="1" ht="12.75" hidden="1" x14ac:dyDescent="0.2">
      <c r="A105" s="273"/>
      <c r="B105" s="344"/>
      <c r="C105" s="281"/>
      <c r="D105" s="375"/>
      <c r="E105" s="289">
        <v>0</v>
      </c>
      <c r="F105" s="289">
        <f>SUM(K105:L105)</f>
        <v>0</v>
      </c>
      <c r="G105" s="289">
        <v>0</v>
      </c>
      <c r="H105" s="289">
        <v>0</v>
      </c>
      <c r="I105" s="289">
        <v>0</v>
      </c>
      <c r="J105" s="371">
        <v>0</v>
      </c>
      <c r="K105" s="289">
        <v>0</v>
      </c>
      <c r="L105" s="289">
        <v>0</v>
      </c>
      <c r="M105" s="291">
        <f t="shared" si="14"/>
        <v>0</v>
      </c>
      <c r="N105" s="264">
        <f t="shared" si="15"/>
        <v>0</v>
      </c>
      <c r="O105" s="243"/>
      <c r="P105" s="243"/>
      <c r="Q105" s="243"/>
      <c r="R105" s="243"/>
    </row>
    <row r="106" spans="1:18" s="244" customFormat="1" ht="12.75" hidden="1" x14ac:dyDescent="0.2">
      <c r="A106" s="273"/>
      <c r="B106" s="344"/>
      <c r="C106" s="281"/>
      <c r="D106" s="375"/>
      <c r="E106" s="289">
        <v>0</v>
      </c>
      <c r="F106" s="289">
        <f>SUM(K106:L106)</f>
        <v>0</v>
      </c>
      <c r="G106" s="289">
        <v>0</v>
      </c>
      <c r="H106" s="289">
        <v>0</v>
      </c>
      <c r="I106" s="289">
        <v>0</v>
      </c>
      <c r="J106" s="371">
        <v>0</v>
      </c>
      <c r="K106" s="289">
        <v>0</v>
      </c>
      <c r="L106" s="289">
        <v>0</v>
      </c>
      <c r="M106" s="291">
        <f t="shared" si="14"/>
        <v>0</v>
      </c>
      <c r="N106" s="264">
        <f t="shared" si="15"/>
        <v>0</v>
      </c>
      <c r="O106" s="243"/>
      <c r="P106" s="243"/>
      <c r="Q106" s="243"/>
      <c r="R106" s="243"/>
    </row>
    <row r="107" spans="1:18" s="244" customFormat="1" ht="12.75" hidden="1" x14ac:dyDescent="0.2">
      <c r="A107" s="273"/>
      <c r="B107" s="344"/>
      <c r="C107" s="281"/>
      <c r="D107" s="375"/>
      <c r="E107" s="289">
        <v>0</v>
      </c>
      <c r="F107" s="289">
        <v>0</v>
      </c>
      <c r="G107" s="289">
        <f>SUM(K107:L107)</f>
        <v>0</v>
      </c>
      <c r="H107" s="289">
        <v>0</v>
      </c>
      <c r="I107" s="289">
        <v>0</v>
      </c>
      <c r="J107" s="371">
        <v>0</v>
      </c>
      <c r="K107" s="289">
        <v>0</v>
      </c>
      <c r="L107" s="289">
        <v>0</v>
      </c>
      <c r="M107" s="291">
        <f t="shared" si="14"/>
        <v>0</v>
      </c>
      <c r="N107" s="264">
        <f t="shared" si="15"/>
        <v>0</v>
      </c>
      <c r="O107" s="243"/>
      <c r="P107" s="243"/>
      <c r="Q107" s="243"/>
      <c r="R107" s="243"/>
    </row>
    <row r="108" spans="1:18" s="244" customFormat="1" ht="12.75" hidden="1" x14ac:dyDescent="0.2">
      <c r="A108" s="273"/>
      <c r="B108" s="344"/>
      <c r="C108" s="281"/>
      <c r="D108" s="375"/>
      <c r="E108" s="289">
        <v>0</v>
      </c>
      <c r="F108" s="289">
        <v>0</v>
      </c>
      <c r="G108" s="289">
        <v>0</v>
      </c>
      <c r="H108" s="289">
        <v>0</v>
      </c>
      <c r="I108" s="289">
        <v>0</v>
      </c>
      <c r="J108" s="371">
        <v>0</v>
      </c>
      <c r="K108" s="289">
        <v>0</v>
      </c>
      <c r="L108" s="289">
        <v>0</v>
      </c>
      <c r="M108" s="291">
        <f t="shared" si="14"/>
        <v>0</v>
      </c>
      <c r="N108" s="264">
        <f t="shared" si="15"/>
        <v>0</v>
      </c>
      <c r="O108" s="243"/>
      <c r="P108" s="243"/>
      <c r="Q108" s="243"/>
      <c r="R108" s="243"/>
    </row>
    <row r="109" spans="1:18" s="244" customFormat="1" ht="12.75" hidden="1" x14ac:dyDescent="0.2">
      <c r="A109" s="273"/>
      <c r="B109" s="344"/>
      <c r="C109" s="281"/>
      <c r="D109" s="375"/>
      <c r="E109" s="289">
        <v>0</v>
      </c>
      <c r="F109" s="289">
        <v>0</v>
      </c>
      <c r="G109" s="289">
        <v>0</v>
      </c>
      <c r="H109" s="289">
        <v>0</v>
      </c>
      <c r="I109" s="289">
        <v>0</v>
      </c>
      <c r="J109" s="371">
        <v>0</v>
      </c>
      <c r="K109" s="289">
        <v>0</v>
      </c>
      <c r="L109" s="289">
        <v>0</v>
      </c>
      <c r="M109" s="291">
        <f t="shared" si="14"/>
        <v>0</v>
      </c>
      <c r="N109" s="264">
        <f t="shared" si="15"/>
        <v>0</v>
      </c>
      <c r="O109" s="243"/>
      <c r="P109" s="243"/>
      <c r="Q109" s="243"/>
      <c r="R109" s="243"/>
    </row>
    <row r="110" spans="1:18" s="244" customFormat="1" ht="12.75" hidden="1" x14ac:dyDescent="0.2">
      <c r="A110" s="273"/>
      <c r="B110" s="344"/>
      <c r="C110" s="281"/>
      <c r="D110" s="375"/>
      <c r="E110" s="289">
        <v>0</v>
      </c>
      <c r="F110" s="289">
        <v>0</v>
      </c>
      <c r="G110" s="289">
        <v>0</v>
      </c>
      <c r="H110" s="289">
        <v>0</v>
      </c>
      <c r="I110" s="289">
        <v>0</v>
      </c>
      <c r="J110" s="371">
        <v>0</v>
      </c>
      <c r="K110" s="289">
        <v>0</v>
      </c>
      <c r="L110" s="289">
        <v>0</v>
      </c>
      <c r="M110" s="291">
        <f t="shared" si="14"/>
        <v>0</v>
      </c>
      <c r="N110" s="264">
        <f t="shared" si="15"/>
        <v>0</v>
      </c>
      <c r="O110" s="243"/>
      <c r="P110" s="243"/>
      <c r="Q110" s="243"/>
      <c r="R110" s="243"/>
    </row>
    <row r="111" spans="1:18" s="244" customFormat="1" ht="12.75" x14ac:dyDescent="0.2">
      <c r="A111" s="300"/>
      <c r="B111" s="301">
        <v>3206</v>
      </c>
      <c r="C111" s="302"/>
      <c r="D111" s="303" t="s">
        <v>203</v>
      </c>
      <c r="E111" s="297">
        <f>SUM(E102:E110)</f>
        <v>0</v>
      </c>
      <c r="F111" s="298">
        <f>SUM(F102:F110)</f>
        <v>0</v>
      </c>
      <c r="G111" s="298">
        <f>SUM(G102:G110)</f>
        <v>0</v>
      </c>
      <c r="H111" s="298">
        <f>SUM(H102:H110)</f>
        <v>0</v>
      </c>
      <c r="I111" s="298">
        <f>SUM(I102:I110)</f>
        <v>0</v>
      </c>
      <c r="J111" s="373">
        <f>SUM(J107:J110)</f>
        <v>0</v>
      </c>
      <c r="K111" s="298">
        <f>SUM(K102:K110)</f>
        <v>0</v>
      </c>
      <c r="L111" s="298">
        <f>SUM(L102:L110)</f>
        <v>0</v>
      </c>
      <c r="M111" s="291">
        <f t="shared" si="14"/>
        <v>0</v>
      </c>
      <c r="N111" s="264">
        <f t="shared" si="15"/>
        <v>0</v>
      </c>
      <c r="O111" s="243"/>
      <c r="P111" s="243"/>
      <c r="Q111" s="243"/>
      <c r="R111" s="243"/>
    </row>
    <row r="112" spans="1:18" s="244" customFormat="1" ht="12.75" x14ac:dyDescent="0.2">
      <c r="A112" s="273"/>
      <c r="B112" s="342">
        <v>3300</v>
      </c>
      <c r="C112" s="279" t="s">
        <v>22</v>
      </c>
      <c r="D112" s="312" t="s">
        <v>92</v>
      </c>
      <c r="E112" s="288"/>
      <c r="F112" s="289"/>
      <c r="G112" s="289"/>
      <c r="H112" s="289"/>
      <c r="I112" s="289"/>
      <c r="J112" s="371"/>
      <c r="K112" s="293"/>
      <c r="L112" s="293"/>
      <c r="M112" s="291"/>
      <c r="N112" s="264">
        <f t="shared" si="15"/>
        <v>0</v>
      </c>
      <c r="O112" s="243"/>
      <c r="P112" s="243"/>
      <c r="Q112" s="243"/>
      <c r="R112" s="243"/>
    </row>
    <row r="113" spans="1:18" s="244" customFormat="1" ht="12.75" x14ac:dyDescent="0.2">
      <c r="A113" s="273"/>
      <c r="B113" s="344">
        <v>3306</v>
      </c>
      <c r="C113" s="281"/>
      <c r="D113" s="345"/>
      <c r="E113" s="288">
        <v>0</v>
      </c>
      <c r="F113" s="289">
        <v>0</v>
      </c>
      <c r="G113" s="289">
        <f>SUM(K113:L113)</f>
        <v>0</v>
      </c>
      <c r="H113" s="289">
        <v>0</v>
      </c>
      <c r="I113" s="289">
        <v>0</v>
      </c>
      <c r="J113" s="371">
        <v>0</v>
      </c>
      <c r="K113" s="289">
        <v>0</v>
      </c>
      <c r="L113" s="289">
        <v>0</v>
      </c>
      <c r="M113" s="291">
        <f t="shared" ref="M113:M119" si="16">SUM(K113:L113)</f>
        <v>0</v>
      </c>
      <c r="N113" s="264">
        <f t="shared" si="15"/>
        <v>0</v>
      </c>
      <c r="O113" s="243"/>
      <c r="P113" s="243"/>
      <c r="Q113" s="243"/>
      <c r="R113" s="243"/>
    </row>
    <row r="114" spans="1:18" s="244" customFormat="1" ht="12.75" hidden="1" x14ac:dyDescent="0.2">
      <c r="A114" s="273"/>
      <c r="B114" s="344">
        <v>3306</v>
      </c>
      <c r="C114" s="281"/>
      <c r="D114" s="345"/>
      <c r="E114" s="288">
        <v>0</v>
      </c>
      <c r="F114" s="289">
        <v>0</v>
      </c>
      <c r="G114" s="289">
        <v>0</v>
      </c>
      <c r="H114" s="289">
        <v>0</v>
      </c>
      <c r="I114" s="289">
        <v>0</v>
      </c>
      <c r="J114" s="371">
        <v>0</v>
      </c>
      <c r="K114" s="289">
        <v>0</v>
      </c>
      <c r="L114" s="289">
        <v>0</v>
      </c>
      <c r="M114" s="291">
        <f t="shared" si="16"/>
        <v>0</v>
      </c>
      <c r="N114" s="264">
        <f t="shared" si="15"/>
        <v>0</v>
      </c>
      <c r="O114" s="243"/>
      <c r="P114" s="243"/>
      <c r="Q114" s="243"/>
      <c r="R114" s="243"/>
    </row>
    <row r="115" spans="1:18" s="244" customFormat="1" ht="12.75" hidden="1" x14ac:dyDescent="0.2">
      <c r="A115" s="273"/>
      <c r="B115" s="344">
        <v>3306</v>
      </c>
      <c r="C115" s="281"/>
      <c r="D115" s="345"/>
      <c r="E115" s="288">
        <v>0</v>
      </c>
      <c r="F115" s="289">
        <v>0</v>
      </c>
      <c r="G115" s="289">
        <v>0</v>
      </c>
      <c r="H115" s="289">
        <v>0</v>
      </c>
      <c r="I115" s="289">
        <v>0</v>
      </c>
      <c r="J115" s="371">
        <v>0</v>
      </c>
      <c r="K115" s="289">
        <v>0</v>
      </c>
      <c r="L115" s="289">
        <v>0</v>
      </c>
      <c r="M115" s="291">
        <f t="shared" si="16"/>
        <v>0</v>
      </c>
      <c r="N115" s="264">
        <f t="shared" si="15"/>
        <v>0</v>
      </c>
      <c r="O115" s="243"/>
      <c r="P115" s="243"/>
      <c r="Q115" s="243"/>
      <c r="R115" s="243"/>
    </row>
    <row r="116" spans="1:18" s="244" customFormat="1" ht="12.75" hidden="1" x14ac:dyDescent="0.2">
      <c r="A116" s="273"/>
      <c r="B116" s="344">
        <v>3306</v>
      </c>
      <c r="C116" s="281"/>
      <c r="D116" s="345"/>
      <c r="E116" s="288">
        <v>0</v>
      </c>
      <c r="F116" s="289">
        <v>0</v>
      </c>
      <c r="G116" s="289">
        <v>0</v>
      </c>
      <c r="H116" s="289">
        <v>0</v>
      </c>
      <c r="I116" s="289">
        <v>0</v>
      </c>
      <c r="J116" s="371">
        <v>0</v>
      </c>
      <c r="K116" s="289">
        <v>0</v>
      </c>
      <c r="L116" s="289">
        <v>0</v>
      </c>
      <c r="M116" s="291">
        <f t="shared" si="16"/>
        <v>0</v>
      </c>
      <c r="N116" s="264">
        <f t="shared" si="15"/>
        <v>0</v>
      </c>
      <c r="O116" s="243"/>
      <c r="P116" s="243"/>
      <c r="Q116" s="243"/>
      <c r="R116" s="243"/>
    </row>
    <row r="117" spans="1:18" s="244" customFormat="1" ht="12.75" hidden="1" x14ac:dyDescent="0.2">
      <c r="A117" s="273"/>
      <c r="B117" s="344">
        <v>3306</v>
      </c>
      <c r="C117" s="281"/>
      <c r="D117" s="345"/>
      <c r="E117" s="288">
        <v>0</v>
      </c>
      <c r="F117" s="289">
        <v>0</v>
      </c>
      <c r="G117" s="289">
        <v>0</v>
      </c>
      <c r="H117" s="289">
        <v>0</v>
      </c>
      <c r="I117" s="289">
        <v>0</v>
      </c>
      <c r="J117" s="371">
        <v>0</v>
      </c>
      <c r="K117" s="289">
        <v>0</v>
      </c>
      <c r="L117" s="289">
        <v>0</v>
      </c>
      <c r="M117" s="291">
        <f t="shared" si="16"/>
        <v>0</v>
      </c>
      <c r="N117" s="264">
        <f t="shared" si="15"/>
        <v>0</v>
      </c>
      <c r="O117" s="243"/>
      <c r="P117" s="243"/>
      <c r="Q117" s="243"/>
      <c r="R117" s="243"/>
    </row>
    <row r="118" spans="1:18" s="244" customFormat="1" ht="12.75" x14ac:dyDescent="0.2">
      <c r="A118" s="300"/>
      <c r="B118" s="301">
        <v>3306</v>
      </c>
      <c r="C118" s="302"/>
      <c r="D118" s="303" t="s">
        <v>203</v>
      </c>
      <c r="E118" s="297">
        <f>SUM(E113:E117)</f>
        <v>0</v>
      </c>
      <c r="F118" s="298">
        <f t="shared" ref="F118:L118" si="17">SUM(F113:F117)</f>
        <v>0</v>
      </c>
      <c r="G118" s="298">
        <f t="shared" si="17"/>
        <v>0</v>
      </c>
      <c r="H118" s="298">
        <f t="shared" si="17"/>
        <v>0</v>
      </c>
      <c r="I118" s="298">
        <f t="shared" si="17"/>
        <v>0</v>
      </c>
      <c r="J118" s="373">
        <f t="shared" si="17"/>
        <v>0</v>
      </c>
      <c r="K118" s="298">
        <f>SUM(K113:K117)</f>
        <v>0</v>
      </c>
      <c r="L118" s="298">
        <f t="shared" si="17"/>
        <v>0</v>
      </c>
      <c r="M118" s="291">
        <f t="shared" si="16"/>
        <v>0</v>
      </c>
      <c r="N118" s="264">
        <f t="shared" si="15"/>
        <v>0</v>
      </c>
      <c r="O118" s="243"/>
      <c r="P118" s="243"/>
      <c r="Q118" s="243"/>
      <c r="R118" s="243"/>
    </row>
    <row r="119" spans="1:18" s="244" customFormat="1" ht="13.5" thickBot="1" x14ac:dyDescent="0.25">
      <c r="A119" s="304"/>
      <c r="B119" s="306"/>
      <c r="C119" s="315"/>
      <c r="D119" s="316" t="s">
        <v>229</v>
      </c>
      <c r="E119" s="308">
        <f>SUM(E118,E111)</f>
        <v>0</v>
      </c>
      <c r="F119" s="309">
        <f t="shared" ref="F119:L119" si="18">SUM(F118,F111)</f>
        <v>0</v>
      </c>
      <c r="G119" s="309">
        <f t="shared" si="18"/>
        <v>0</v>
      </c>
      <c r="H119" s="309">
        <f t="shared" si="18"/>
        <v>0</v>
      </c>
      <c r="I119" s="309">
        <f t="shared" si="18"/>
        <v>0</v>
      </c>
      <c r="J119" s="374">
        <f t="shared" si="18"/>
        <v>0</v>
      </c>
      <c r="K119" s="309">
        <f t="shared" si="18"/>
        <v>0</v>
      </c>
      <c r="L119" s="309">
        <f t="shared" si="18"/>
        <v>0</v>
      </c>
      <c r="M119" s="310">
        <f t="shared" si="16"/>
        <v>0</v>
      </c>
      <c r="N119" s="264">
        <f t="shared" si="15"/>
        <v>0</v>
      </c>
      <c r="O119" s="243"/>
      <c r="P119" s="243"/>
      <c r="Q119" s="243"/>
      <c r="R119" s="243"/>
    </row>
    <row r="120" spans="1:18" s="244" customFormat="1" ht="12.75" x14ac:dyDescent="0.2">
      <c r="A120" s="268">
        <v>40</v>
      </c>
      <c r="B120" s="342" t="s">
        <v>97</v>
      </c>
      <c r="C120" s="279"/>
      <c r="D120" s="343"/>
      <c r="E120" s="288"/>
      <c r="F120" s="289"/>
      <c r="G120" s="289"/>
      <c r="H120" s="289"/>
      <c r="I120" s="289"/>
      <c r="J120" s="371"/>
      <c r="K120" s="293"/>
      <c r="L120" s="293"/>
      <c r="M120" s="291"/>
      <c r="N120" s="264"/>
      <c r="O120" s="243"/>
      <c r="P120" s="243"/>
      <c r="Q120" s="243"/>
      <c r="R120" s="243"/>
    </row>
    <row r="121" spans="1:18" s="244" customFormat="1" ht="12.75" x14ac:dyDescent="0.2">
      <c r="A121" s="273"/>
      <c r="B121" s="342">
        <v>4100</v>
      </c>
      <c r="C121" s="279" t="s">
        <v>22</v>
      </c>
      <c r="D121" s="312" t="s">
        <v>99</v>
      </c>
      <c r="E121" s="288"/>
      <c r="F121" s="289"/>
      <c r="G121" s="289"/>
      <c r="H121" s="289"/>
      <c r="I121" s="289"/>
      <c r="J121" s="371"/>
      <c r="K121" s="293"/>
      <c r="L121" s="293"/>
      <c r="M121" s="291"/>
      <c r="N121" s="264"/>
      <c r="O121" s="243"/>
      <c r="P121" s="243"/>
      <c r="Q121" s="243"/>
      <c r="R121" s="243"/>
    </row>
    <row r="122" spans="1:18" s="244" customFormat="1" ht="12.75" x14ac:dyDescent="0.2">
      <c r="A122" s="273"/>
      <c r="B122" s="344"/>
      <c r="C122" s="279"/>
      <c r="D122" s="312" t="s">
        <v>100</v>
      </c>
      <c r="E122" s="288"/>
      <c r="F122" s="289"/>
      <c r="G122" s="289"/>
      <c r="H122" s="289"/>
      <c r="I122" s="289"/>
      <c r="J122" s="371"/>
      <c r="K122" s="293"/>
      <c r="L122" s="293"/>
      <c r="M122" s="291"/>
      <c r="N122" s="264"/>
      <c r="O122" s="243"/>
      <c r="P122" s="243"/>
      <c r="Q122" s="243"/>
      <c r="R122" s="243"/>
    </row>
    <row r="123" spans="1:18" s="244" customFormat="1" ht="12.75" x14ac:dyDescent="0.2">
      <c r="A123" s="273"/>
      <c r="B123" s="344">
        <v>4106</v>
      </c>
      <c r="C123" s="281"/>
      <c r="D123" s="282"/>
      <c r="E123" s="288">
        <v>0</v>
      </c>
      <c r="F123" s="289">
        <v>0</v>
      </c>
      <c r="G123" s="289">
        <f>SUM(K123:L123)</f>
        <v>0</v>
      </c>
      <c r="H123" s="289">
        <v>0</v>
      </c>
      <c r="I123" s="289">
        <v>0</v>
      </c>
      <c r="J123" s="371">
        <v>0</v>
      </c>
      <c r="K123" s="289">
        <v>0</v>
      </c>
      <c r="L123" s="289">
        <v>0</v>
      </c>
      <c r="M123" s="291">
        <f t="shared" ref="M123:M129" si="19">SUM(K123:L123)</f>
        <v>0</v>
      </c>
      <c r="N123" s="264">
        <f t="shared" ref="N123:N142" si="20">SUM(E123:J123)-M123</f>
        <v>0</v>
      </c>
      <c r="Q123" s="243"/>
      <c r="R123" s="243"/>
    </row>
    <row r="124" spans="1:18" s="244" customFormat="1" ht="12.75" hidden="1" x14ac:dyDescent="0.2">
      <c r="A124" s="273"/>
      <c r="B124" s="344">
        <v>4106</v>
      </c>
      <c r="C124" s="281"/>
      <c r="D124" s="282"/>
      <c r="E124" s="288">
        <v>0</v>
      </c>
      <c r="F124" s="289">
        <v>0</v>
      </c>
      <c r="G124" s="289">
        <f>SUM(K124:L124)</f>
        <v>0</v>
      </c>
      <c r="H124" s="289">
        <v>0</v>
      </c>
      <c r="I124" s="289">
        <v>0</v>
      </c>
      <c r="J124" s="371">
        <v>0</v>
      </c>
      <c r="K124" s="289">
        <v>0</v>
      </c>
      <c r="L124" s="289">
        <v>0</v>
      </c>
      <c r="M124" s="291">
        <f t="shared" si="19"/>
        <v>0</v>
      </c>
      <c r="N124" s="264">
        <f t="shared" si="20"/>
        <v>0</v>
      </c>
      <c r="Q124" s="243"/>
      <c r="R124" s="243"/>
    </row>
    <row r="125" spans="1:18" s="244" customFormat="1" ht="12.75" hidden="1" x14ac:dyDescent="0.2">
      <c r="A125" s="273"/>
      <c r="B125" s="344">
        <v>4106</v>
      </c>
      <c r="C125" s="281"/>
      <c r="D125" s="282"/>
      <c r="E125" s="288">
        <v>0</v>
      </c>
      <c r="F125" s="289">
        <v>0</v>
      </c>
      <c r="G125" s="289">
        <f>SUM(K125:L125)</f>
        <v>0</v>
      </c>
      <c r="H125" s="289">
        <v>0</v>
      </c>
      <c r="I125" s="289">
        <v>0</v>
      </c>
      <c r="J125" s="371">
        <v>0</v>
      </c>
      <c r="K125" s="289">
        <v>0</v>
      </c>
      <c r="L125" s="289">
        <v>0</v>
      </c>
      <c r="M125" s="291">
        <f t="shared" si="19"/>
        <v>0</v>
      </c>
      <c r="N125" s="264">
        <f t="shared" si="20"/>
        <v>0</v>
      </c>
      <c r="Q125" s="243"/>
      <c r="R125" s="243"/>
    </row>
    <row r="126" spans="1:18" s="244" customFormat="1" ht="12.75" hidden="1" x14ac:dyDescent="0.2">
      <c r="A126" s="273"/>
      <c r="B126" s="344">
        <v>4106</v>
      </c>
      <c r="C126" s="281"/>
      <c r="D126" s="282"/>
      <c r="E126" s="288">
        <v>0</v>
      </c>
      <c r="F126" s="289">
        <v>0</v>
      </c>
      <c r="G126" s="289">
        <v>0</v>
      </c>
      <c r="H126" s="289">
        <v>0</v>
      </c>
      <c r="I126" s="289">
        <v>0</v>
      </c>
      <c r="J126" s="371">
        <v>0</v>
      </c>
      <c r="K126" s="289">
        <v>0</v>
      </c>
      <c r="L126" s="289">
        <v>0</v>
      </c>
      <c r="M126" s="291">
        <f t="shared" si="19"/>
        <v>0</v>
      </c>
      <c r="N126" s="264">
        <f t="shared" si="20"/>
        <v>0</v>
      </c>
      <c r="Q126" s="243"/>
      <c r="R126" s="243"/>
    </row>
    <row r="127" spans="1:18" s="244" customFormat="1" ht="12.75" hidden="1" x14ac:dyDescent="0.2">
      <c r="A127" s="273"/>
      <c r="B127" s="344">
        <v>4106</v>
      </c>
      <c r="C127" s="281"/>
      <c r="D127" s="282"/>
      <c r="E127" s="288">
        <v>0</v>
      </c>
      <c r="F127" s="289">
        <v>0</v>
      </c>
      <c r="G127" s="289">
        <v>0</v>
      </c>
      <c r="H127" s="289">
        <v>0</v>
      </c>
      <c r="I127" s="289">
        <v>0</v>
      </c>
      <c r="J127" s="371">
        <v>0</v>
      </c>
      <c r="K127" s="289">
        <v>0</v>
      </c>
      <c r="L127" s="289">
        <v>0</v>
      </c>
      <c r="M127" s="291">
        <f t="shared" si="19"/>
        <v>0</v>
      </c>
      <c r="N127" s="264">
        <f t="shared" si="20"/>
        <v>0</v>
      </c>
      <c r="Q127" s="243"/>
      <c r="R127" s="243"/>
    </row>
    <row r="128" spans="1:18" s="244" customFormat="1" ht="12.75" hidden="1" x14ac:dyDescent="0.2">
      <c r="A128" s="273"/>
      <c r="B128" s="344">
        <v>4106</v>
      </c>
      <c r="C128" s="281"/>
      <c r="D128" s="282"/>
      <c r="E128" s="288">
        <v>0</v>
      </c>
      <c r="F128" s="289">
        <v>0</v>
      </c>
      <c r="G128" s="289">
        <v>0</v>
      </c>
      <c r="H128" s="289">
        <v>0</v>
      </c>
      <c r="I128" s="289">
        <v>0</v>
      </c>
      <c r="J128" s="371">
        <v>0</v>
      </c>
      <c r="K128" s="289">
        <v>0</v>
      </c>
      <c r="L128" s="289">
        <v>0</v>
      </c>
      <c r="M128" s="291">
        <f t="shared" si="19"/>
        <v>0</v>
      </c>
      <c r="N128" s="264">
        <f t="shared" si="20"/>
        <v>0</v>
      </c>
      <c r="Q128" s="243"/>
      <c r="R128" s="243"/>
    </row>
    <row r="129" spans="1:18" s="244" customFormat="1" ht="12.75" x14ac:dyDescent="0.2">
      <c r="A129" s="300"/>
      <c r="B129" s="301">
        <v>4106</v>
      </c>
      <c r="C129" s="302"/>
      <c r="D129" s="303" t="s">
        <v>203</v>
      </c>
      <c r="E129" s="297">
        <f t="shared" ref="E129:L129" si="21">SUM(E123:E128)</f>
        <v>0</v>
      </c>
      <c r="F129" s="298">
        <f t="shared" si="21"/>
        <v>0</v>
      </c>
      <c r="G129" s="298">
        <f t="shared" si="21"/>
        <v>0</v>
      </c>
      <c r="H129" s="298">
        <f t="shared" si="21"/>
        <v>0</v>
      </c>
      <c r="I129" s="298">
        <f t="shared" si="21"/>
        <v>0</v>
      </c>
      <c r="J129" s="373">
        <f t="shared" si="21"/>
        <v>0</v>
      </c>
      <c r="K129" s="298">
        <f t="shared" si="21"/>
        <v>0</v>
      </c>
      <c r="L129" s="298">
        <f t="shared" si="21"/>
        <v>0</v>
      </c>
      <c r="M129" s="291">
        <f t="shared" si="19"/>
        <v>0</v>
      </c>
      <c r="N129" s="264">
        <f t="shared" si="20"/>
        <v>0</v>
      </c>
      <c r="O129" s="243"/>
      <c r="P129" s="243"/>
      <c r="Q129" s="243"/>
      <c r="R129" s="243"/>
    </row>
    <row r="130" spans="1:18" s="244" customFormat="1" ht="12.75" x14ac:dyDescent="0.2">
      <c r="A130" s="273"/>
      <c r="B130" s="342">
        <v>4200</v>
      </c>
      <c r="C130" s="279" t="s">
        <v>22</v>
      </c>
      <c r="D130" s="312" t="s">
        <v>105</v>
      </c>
      <c r="E130" s="288"/>
      <c r="F130" s="289"/>
      <c r="G130" s="289"/>
      <c r="H130" s="289"/>
      <c r="I130" s="289"/>
      <c r="J130" s="371"/>
      <c r="K130" s="293"/>
      <c r="L130" s="293"/>
      <c r="M130" s="291"/>
      <c r="N130" s="264">
        <f t="shared" si="20"/>
        <v>0</v>
      </c>
      <c r="O130" s="243"/>
      <c r="P130" s="243"/>
      <c r="Q130" s="243"/>
      <c r="R130" s="243"/>
    </row>
    <row r="131" spans="1:18" s="244" customFormat="1" ht="12.75" x14ac:dyDescent="0.2">
      <c r="A131" s="273"/>
      <c r="B131" s="342"/>
      <c r="C131" s="279"/>
      <c r="D131" s="312" t="s">
        <v>106</v>
      </c>
      <c r="E131" s="288"/>
      <c r="F131" s="289"/>
      <c r="G131" s="289"/>
      <c r="H131" s="289"/>
      <c r="I131" s="289"/>
      <c r="J131" s="371"/>
      <c r="K131" s="293"/>
      <c r="L131" s="293"/>
      <c r="M131" s="291"/>
      <c r="N131" s="264">
        <f t="shared" si="20"/>
        <v>0</v>
      </c>
      <c r="O131" s="243"/>
      <c r="P131" s="243"/>
      <c r="Q131" s="243"/>
      <c r="R131" s="243"/>
    </row>
    <row r="132" spans="1:18" s="244" customFormat="1" ht="12.75" x14ac:dyDescent="0.2">
      <c r="A132" s="273"/>
      <c r="B132" s="344">
        <v>4206</v>
      </c>
      <c r="C132" s="281"/>
      <c r="D132" s="282"/>
      <c r="E132" s="288">
        <f>SUM(K132:L132)</f>
        <v>0</v>
      </c>
      <c r="F132" s="289">
        <v>0</v>
      </c>
      <c r="G132" s="289">
        <v>0</v>
      </c>
      <c r="H132" s="289">
        <v>0</v>
      </c>
      <c r="I132" s="289">
        <v>0</v>
      </c>
      <c r="J132" s="371">
        <v>0</v>
      </c>
      <c r="K132" s="289">
        <v>0</v>
      </c>
      <c r="L132" s="289">
        <v>0</v>
      </c>
      <c r="M132" s="291">
        <f t="shared" ref="M132:M135" si="22">SUM(K132:L132)</f>
        <v>0</v>
      </c>
      <c r="N132" s="264">
        <f t="shared" si="20"/>
        <v>0</v>
      </c>
      <c r="O132" s="243"/>
      <c r="P132" s="243"/>
      <c r="Q132" s="243"/>
      <c r="R132" s="243"/>
    </row>
    <row r="133" spans="1:18" s="244" customFormat="1" ht="12.75" hidden="1" x14ac:dyDescent="0.2">
      <c r="A133" s="273"/>
      <c r="B133" s="344">
        <v>4206</v>
      </c>
      <c r="C133" s="281"/>
      <c r="D133" s="282"/>
      <c r="E133" s="288">
        <v>0</v>
      </c>
      <c r="F133" s="289">
        <f>SUM(K133:L133)</f>
        <v>0</v>
      </c>
      <c r="G133" s="289">
        <v>0</v>
      </c>
      <c r="H133" s="289">
        <v>0</v>
      </c>
      <c r="I133" s="289">
        <v>0</v>
      </c>
      <c r="J133" s="371">
        <v>0</v>
      </c>
      <c r="K133" s="289">
        <v>0</v>
      </c>
      <c r="L133" s="289">
        <v>0</v>
      </c>
      <c r="M133" s="291">
        <f t="shared" si="22"/>
        <v>0</v>
      </c>
      <c r="N133" s="264">
        <f t="shared" si="20"/>
        <v>0</v>
      </c>
      <c r="O133" s="243"/>
      <c r="P133" s="243"/>
      <c r="Q133" s="243"/>
      <c r="R133" s="243"/>
    </row>
    <row r="134" spans="1:18" s="244" customFormat="1" ht="12.75" hidden="1" x14ac:dyDescent="0.2">
      <c r="A134" s="273"/>
      <c r="B134" s="344">
        <v>4206</v>
      </c>
      <c r="C134" s="281"/>
      <c r="D134" s="282"/>
      <c r="E134" s="288">
        <v>0</v>
      </c>
      <c r="F134" s="289">
        <v>0</v>
      </c>
      <c r="G134" s="289">
        <f>SUM(K134:L134)</f>
        <v>0</v>
      </c>
      <c r="H134" s="289">
        <v>0</v>
      </c>
      <c r="I134" s="289">
        <v>0</v>
      </c>
      <c r="J134" s="371">
        <v>0</v>
      </c>
      <c r="K134" s="289">
        <v>0</v>
      </c>
      <c r="L134" s="289">
        <v>0</v>
      </c>
      <c r="M134" s="291">
        <f t="shared" si="22"/>
        <v>0</v>
      </c>
      <c r="N134" s="264">
        <f t="shared" si="20"/>
        <v>0</v>
      </c>
      <c r="O134" s="243"/>
      <c r="P134" s="243"/>
      <c r="Q134" s="243"/>
      <c r="R134" s="243"/>
    </row>
    <row r="135" spans="1:18" s="244" customFormat="1" ht="12.75" x14ac:dyDescent="0.2">
      <c r="A135" s="300"/>
      <c r="B135" s="301">
        <v>4206</v>
      </c>
      <c r="C135" s="302"/>
      <c r="D135" s="303" t="s">
        <v>203</v>
      </c>
      <c r="E135" s="297">
        <f t="shared" ref="E135:L135" si="23">SUM(E132:E134)</f>
        <v>0</v>
      </c>
      <c r="F135" s="298">
        <f t="shared" si="23"/>
        <v>0</v>
      </c>
      <c r="G135" s="298">
        <f t="shared" si="23"/>
        <v>0</v>
      </c>
      <c r="H135" s="298">
        <f t="shared" si="23"/>
        <v>0</v>
      </c>
      <c r="I135" s="298">
        <f t="shared" si="23"/>
        <v>0</v>
      </c>
      <c r="J135" s="373">
        <f t="shared" si="23"/>
        <v>0</v>
      </c>
      <c r="K135" s="298">
        <f t="shared" si="23"/>
        <v>0</v>
      </c>
      <c r="L135" s="298">
        <f t="shared" si="23"/>
        <v>0</v>
      </c>
      <c r="M135" s="291">
        <f t="shared" si="22"/>
        <v>0</v>
      </c>
      <c r="N135" s="264">
        <f t="shared" si="20"/>
        <v>0</v>
      </c>
      <c r="O135" s="243"/>
      <c r="P135" s="243"/>
      <c r="Q135" s="243"/>
      <c r="R135" s="243"/>
    </row>
    <row r="136" spans="1:18" s="244" customFormat="1" ht="12.75" x14ac:dyDescent="0.2">
      <c r="A136" s="273"/>
      <c r="B136" s="342">
        <v>4300</v>
      </c>
      <c r="C136" s="279" t="s">
        <v>22</v>
      </c>
      <c r="D136" s="312" t="s">
        <v>111</v>
      </c>
      <c r="E136" s="288"/>
      <c r="F136" s="289"/>
      <c r="G136" s="289"/>
      <c r="H136" s="289"/>
      <c r="I136" s="289"/>
      <c r="J136" s="371"/>
      <c r="K136" s="293"/>
      <c r="L136" s="293"/>
      <c r="M136" s="291"/>
      <c r="N136" s="264">
        <f t="shared" si="20"/>
        <v>0</v>
      </c>
      <c r="O136" s="243"/>
      <c r="P136" s="243"/>
      <c r="Q136" s="243"/>
      <c r="R136" s="243"/>
    </row>
    <row r="137" spans="1:18" s="244" customFormat="1" ht="12.75" x14ac:dyDescent="0.2">
      <c r="A137" s="273"/>
      <c r="B137" s="342"/>
      <c r="C137" s="279"/>
      <c r="D137" s="312" t="s">
        <v>112</v>
      </c>
      <c r="E137" s="288"/>
      <c r="F137" s="289"/>
      <c r="G137" s="289"/>
      <c r="H137" s="289"/>
      <c r="I137" s="289"/>
      <c r="J137" s="371"/>
      <c r="K137" s="293"/>
      <c r="L137" s="293"/>
      <c r="M137" s="291"/>
      <c r="N137" s="264">
        <f t="shared" si="20"/>
        <v>0</v>
      </c>
      <c r="O137" s="243"/>
      <c r="P137" s="243"/>
      <c r="Q137" s="243"/>
      <c r="R137" s="243"/>
    </row>
    <row r="138" spans="1:18" s="244" customFormat="1" ht="12.75" x14ac:dyDescent="0.2">
      <c r="A138" s="273"/>
      <c r="B138" s="344">
        <v>4306</v>
      </c>
      <c r="C138" s="281"/>
      <c r="D138" s="282"/>
      <c r="E138" s="288">
        <f>SUM(K138:L138)</f>
        <v>0</v>
      </c>
      <c r="F138" s="289">
        <v>0</v>
      </c>
      <c r="G138" s="289">
        <v>0</v>
      </c>
      <c r="H138" s="289">
        <v>0</v>
      </c>
      <c r="I138" s="289">
        <v>0</v>
      </c>
      <c r="J138" s="371">
        <v>0</v>
      </c>
      <c r="K138" s="293">
        <v>0</v>
      </c>
      <c r="L138" s="293">
        <v>0</v>
      </c>
      <c r="M138" s="291">
        <f>SUM(K138:L138)</f>
        <v>0</v>
      </c>
      <c r="N138" s="264">
        <f t="shared" si="20"/>
        <v>0</v>
      </c>
      <c r="O138" s="243"/>
      <c r="P138" s="243"/>
      <c r="Q138" s="243"/>
      <c r="R138" s="243"/>
    </row>
    <row r="139" spans="1:18" s="244" customFormat="1" ht="12.75" hidden="1" x14ac:dyDescent="0.2">
      <c r="A139" s="273"/>
      <c r="B139" s="344">
        <v>4306</v>
      </c>
      <c r="C139" s="281"/>
      <c r="D139" s="282"/>
      <c r="E139" s="288">
        <v>0</v>
      </c>
      <c r="F139" s="289">
        <f>SUM(K139:L139)</f>
        <v>0</v>
      </c>
      <c r="G139" s="289">
        <v>0</v>
      </c>
      <c r="H139" s="289">
        <v>0</v>
      </c>
      <c r="I139" s="289">
        <v>0</v>
      </c>
      <c r="J139" s="371">
        <v>0</v>
      </c>
      <c r="K139" s="293">
        <v>0</v>
      </c>
      <c r="L139" s="293">
        <v>0</v>
      </c>
      <c r="M139" s="291">
        <f>SUM(K139:L139)</f>
        <v>0</v>
      </c>
      <c r="N139" s="264">
        <f t="shared" si="20"/>
        <v>0</v>
      </c>
      <c r="O139" s="243"/>
      <c r="P139" s="243"/>
      <c r="Q139" s="243"/>
      <c r="R139" s="243"/>
    </row>
    <row r="140" spans="1:18" s="244" customFormat="1" ht="12.75" hidden="1" x14ac:dyDescent="0.2">
      <c r="A140" s="273"/>
      <c r="B140" s="344">
        <v>4306</v>
      </c>
      <c r="C140" s="281"/>
      <c r="D140" s="282"/>
      <c r="E140" s="288">
        <v>0</v>
      </c>
      <c r="F140" s="289">
        <v>0</v>
      </c>
      <c r="G140" s="289">
        <f>SUM(K140:L140)</f>
        <v>0</v>
      </c>
      <c r="H140" s="289">
        <v>0</v>
      </c>
      <c r="I140" s="289">
        <v>0</v>
      </c>
      <c r="J140" s="371">
        <v>0</v>
      </c>
      <c r="K140" s="293">
        <v>0</v>
      </c>
      <c r="L140" s="293">
        <v>0</v>
      </c>
      <c r="M140" s="291">
        <f>SUM(K140:L140)</f>
        <v>0</v>
      </c>
      <c r="N140" s="264">
        <f t="shared" si="20"/>
        <v>0</v>
      </c>
      <c r="O140" s="243"/>
      <c r="P140" s="243"/>
      <c r="Q140" s="243"/>
      <c r="R140" s="243"/>
    </row>
    <row r="141" spans="1:18" s="244" customFormat="1" ht="12.75" x14ac:dyDescent="0.2">
      <c r="A141" s="300"/>
      <c r="B141" s="301">
        <v>4306</v>
      </c>
      <c r="C141" s="302"/>
      <c r="D141" s="303" t="s">
        <v>203</v>
      </c>
      <c r="E141" s="297">
        <f>SUM(E138:E140)</f>
        <v>0</v>
      </c>
      <c r="F141" s="298">
        <f t="shared" ref="F141:L141" si="24">SUM(F138:F140)</f>
        <v>0</v>
      </c>
      <c r="G141" s="298">
        <f t="shared" si="24"/>
        <v>0</v>
      </c>
      <c r="H141" s="298">
        <f t="shared" si="24"/>
        <v>0</v>
      </c>
      <c r="I141" s="298">
        <f t="shared" si="24"/>
        <v>0</v>
      </c>
      <c r="J141" s="373">
        <f t="shared" si="24"/>
        <v>0</v>
      </c>
      <c r="K141" s="298">
        <f t="shared" si="24"/>
        <v>0</v>
      </c>
      <c r="L141" s="298">
        <f t="shared" si="24"/>
        <v>0</v>
      </c>
      <c r="M141" s="291">
        <f>SUM(K141:L141)</f>
        <v>0</v>
      </c>
      <c r="N141" s="264">
        <f t="shared" si="20"/>
        <v>0</v>
      </c>
      <c r="O141" s="243"/>
      <c r="P141" s="243"/>
      <c r="Q141" s="243"/>
      <c r="R141" s="243"/>
    </row>
    <row r="142" spans="1:18" s="244" customFormat="1" ht="13.5" thickBot="1" x14ac:dyDescent="0.25">
      <c r="A142" s="304"/>
      <c r="B142" s="305"/>
      <c r="C142" s="319"/>
      <c r="D142" s="316" t="s">
        <v>229</v>
      </c>
      <c r="E142" s="308">
        <f t="shared" ref="E142:L142" si="25">SUM(E141,E135,E129)</f>
        <v>0</v>
      </c>
      <c r="F142" s="309">
        <f t="shared" si="25"/>
        <v>0</v>
      </c>
      <c r="G142" s="309">
        <f t="shared" si="25"/>
        <v>0</v>
      </c>
      <c r="H142" s="309">
        <f t="shared" si="25"/>
        <v>0</v>
      </c>
      <c r="I142" s="309">
        <f t="shared" si="25"/>
        <v>0</v>
      </c>
      <c r="J142" s="374">
        <f t="shared" si="25"/>
        <v>0</v>
      </c>
      <c r="K142" s="309">
        <f t="shared" si="25"/>
        <v>0</v>
      </c>
      <c r="L142" s="309">
        <f t="shared" si="25"/>
        <v>0</v>
      </c>
      <c r="M142" s="310">
        <f>SUM(K142:L142)</f>
        <v>0</v>
      </c>
      <c r="N142" s="264">
        <f t="shared" si="20"/>
        <v>0</v>
      </c>
      <c r="O142" s="243"/>
      <c r="P142" s="243"/>
      <c r="Q142" s="243"/>
      <c r="R142" s="243"/>
    </row>
    <row r="143" spans="1:18" s="244" customFormat="1" ht="12.75" x14ac:dyDescent="0.2">
      <c r="A143" s="268">
        <v>50</v>
      </c>
      <c r="B143" s="342" t="s">
        <v>117</v>
      </c>
      <c r="C143" s="279"/>
      <c r="D143" s="343"/>
      <c r="E143" s="288"/>
      <c r="F143" s="289"/>
      <c r="G143" s="289"/>
      <c r="H143" s="289"/>
      <c r="I143" s="289"/>
      <c r="J143" s="371"/>
      <c r="K143" s="293"/>
      <c r="L143" s="293"/>
      <c r="M143" s="291"/>
      <c r="N143" s="264"/>
      <c r="O143" s="243"/>
      <c r="P143" s="243"/>
      <c r="Q143" s="243"/>
      <c r="R143" s="243"/>
    </row>
    <row r="144" spans="1:18" s="244" customFormat="1" ht="12.75" x14ac:dyDescent="0.2">
      <c r="A144" s="273"/>
      <c r="B144" s="342">
        <v>5100</v>
      </c>
      <c r="C144" s="279" t="s">
        <v>22</v>
      </c>
      <c r="D144" s="312" t="s">
        <v>119</v>
      </c>
      <c r="E144" s="288"/>
      <c r="F144" s="289"/>
      <c r="G144" s="289"/>
      <c r="H144" s="289"/>
      <c r="I144" s="289"/>
      <c r="J144" s="371"/>
      <c r="K144" s="293"/>
      <c r="L144" s="293"/>
      <c r="M144" s="291">
        <f t="shared" ref="M144:M148" si="26">SUM(K144:L144)</f>
        <v>0</v>
      </c>
      <c r="N144" s="264">
        <f t="shared" ref="N144:N169" si="27">SUM(E144:J144)-M144</f>
        <v>0</v>
      </c>
      <c r="O144" s="243"/>
      <c r="P144" s="243"/>
      <c r="Q144" s="243"/>
      <c r="R144" s="243"/>
    </row>
    <row r="145" spans="1:18" s="244" customFormat="1" ht="12.75" x14ac:dyDescent="0.2">
      <c r="A145" s="273"/>
      <c r="B145" s="342"/>
      <c r="C145" s="279"/>
      <c r="D145" s="312" t="s">
        <v>120</v>
      </c>
      <c r="E145" s="288"/>
      <c r="F145" s="289"/>
      <c r="G145" s="289"/>
      <c r="H145" s="289"/>
      <c r="I145" s="289"/>
      <c r="J145" s="371"/>
      <c r="K145" s="293"/>
      <c r="L145" s="293"/>
      <c r="M145" s="291">
        <f t="shared" si="26"/>
        <v>0</v>
      </c>
      <c r="N145" s="264">
        <f t="shared" si="27"/>
        <v>0</v>
      </c>
      <c r="O145" s="243"/>
      <c r="P145" s="243"/>
      <c r="Q145" s="243"/>
      <c r="R145" s="243"/>
    </row>
    <row r="146" spans="1:18" s="244" customFormat="1" ht="12.75" x14ac:dyDescent="0.2">
      <c r="A146" s="273"/>
      <c r="B146" s="344">
        <v>5106</v>
      </c>
      <c r="C146" s="290"/>
      <c r="D146" s="376"/>
      <c r="E146" s="288">
        <v>0</v>
      </c>
      <c r="F146" s="289">
        <v>0</v>
      </c>
      <c r="G146" s="289">
        <v>0</v>
      </c>
      <c r="H146" s="289">
        <v>0</v>
      </c>
      <c r="I146" s="289">
        <v>0</v>
      </c>
      <c r="J146" s="371">
        <v>0</v>
      </c>
      <c r="K146" s="289">
        <v>0</v>
      </c>
      <c r="L146" s="289">
        <v>0</v>
      </c>
      <c r="M146" s="291">
        <f t="shared" si="26"/>
        <v>0</v>
      </c>
      <c r="N146" s="264">
        <f t="shared" si="27"/>
        <v>0</v>
      </c>
      <c r="O146" s="243"/>
      <c r="P146" s="243"/>
      <c r="Q146" s="243"/>
      <c r="R146" s="243"/>
    </row>
    <row r="147" spans="1:18" s="244" customFormat="1" ht="12.75" hidden="1" x14ac:dyDescent="0.2">
      <c r="A147" s="273"/>
      <c r="B147" s="344">
        <v>5106</v>
      </c>
      <c r="C147" s="290"/>
      <c r="D147" s="376"/>
      <c r="E147" s="288">
        <v>0</v>
      </c>
      <c r="F147" s="289">
        <v>0</v>
      </c>
      <c r="G147" s="289">
        <v>0</v>
      </c>
      <c r="H147" s="289">
        <v>0</v>
      </c>
      <c r="I147" s="289">
        <v>0</v>
      </c>
      <c r="J147" s="371">
        <v>0</v>
      </c>
      <c r="K147" s="289">
        <v>0</v>
      </c>
      <c r="L147" s="289">
        <v>0</v>
      </c>
      <c r="M147" s="291">
        <f t="shared" si="26"/>
        <v>0</v>
      </c>
      <c r="N147" s="264">
        <f t="shared" si="27"/>
        <v>0</v>
      </c>
      <c r="O147" s="243"/>
      <c r="P147" s="243"/>
      <c r="Q147" s="243"/>
      <c r="R147" s="243"/>
    </row>
    <row r="148" spans="1:18" s="244" customFormat="1" ht="12.75" x14ac:dyDescent="0.2">
      <c r="A148" s="300"/>
      <c r="B148" s="301">
        <v>5106</v>
      </c>
      <c r="C148" s="302"/>
      <c r="D148" s="303" t="s">
        <v>203</v>
      </c>
      <c r="E148" s="297">
        <f t="shared" ref="E148:L148" si="28">SUM(E144:E147)</f>
        <v>0</v>
      </c>
      <c r="F148" s="298">
        <f t="shared" si="28"/>
        <v>0</v>
      </c>
      <c r="G148" s="298">
        <f t="shared" si="28"/>
        <v>0</v>
      </c>
      <c r="H148" s="298">
        <f t="shared" si="28"/>
        <v>0</v>
      </c>
      <c r="I148" s="298">
        <f t="shared" si="28"/>
        <v>0</v>
      </c>
      <c r="J148" s="373">
        <f t="shared" si="28"/>
        <v>0</v>
      </c>
      <c r="K148" s="298">
        <f t="shared" si="28"/>
        <v>0</v>
      </c>
      <c r="L148" s="298">
        <f t="shared" si="28"/>
        <v>0</v>
      </c>
      <c r="M148" s="291">
        <f t="shared" si="26"/>
        <v>0</v>
      </c>
      <c r="N148" s="264">
        <f t="shared" si="27"/>
        <v>0</v>
      </c>
      <c r="O148" s="243"/>
      <c r="P148" s="243"/>
      <c r="Q148" s="243"/>
      <c r="R148" s="243"/>
    </row>
    <row r="149" spans="1:18" s="244" customFormat="1" ht="12.75" x14ac:dyDescent="0.2">
      <c r="A149" s="273"/>
      <c r="B149" s="342">
        <v>5200</v>
      </c>
      <c r="C149" s="279" t="s">
        <v>22</v>
      </c>
      <c r="D149" s="312" t="s">
        <v>127</v>
      </c>
      <c r="E149" s="288"/>
      <c r="F149" s="289"/>
      <c r="G149" s="289"/>
      <c r="H149" s="289"/>
      <c r="I149" s="289"/>
      <c r="J149" s="371"/>
      <c r="K149" s="293"/>
      <c r="L149" s="293"/>
      <c r="M149" s="291"/>
      <c r="N149" s="264">
        <f t="shared" si="27"/>
        <v>0</v>
      </c>
      <c r="O149" s="243"/>
      <c r="P149" s="243"/>
      <c r="Q149" s="243"/>
      <c r="R149" s="243"/>
    </row>
    <row r="150" spans="1:18" s="244" customFormat="1" ht="12.75" x14ac:dyDescent="0.2">
      <c r="A150" s="273"/>
      <c r="B150" s="342"/>
      <c r="C150" s="279"/>
      <c r="D150" s="312" t="s">
        <v>128</v>
      </c>
      <c r="E150" s="288"/>
      <c r="F150" s="289"/>
      <c r="G150" s="289"/>
      <c r="H150" s="289"/>
      <c r="I150" s="289"/>
      <c r="J150" s="371"/>
      <c r="K150" s="293"/>
      <c r="L150" s="293"/>
      <c r="M150" s="291"/>
      <c r="N150" s="264">
        <f t="shared" si="27"/>
        <v>0</v>
      </c>
      <c r="O150" s="243"/>
      <c r="P150" s="243"/>
      <c r="Q150" s="243"/>
      <c r="R150" s="243"/>
    </row>
    <row r="151" spans="1:18" s="244" customFormat="1" ht="12.75" x14ac:dyDescent="0.2">
      <c r="A151" s="273"/>
      <c r="B151" s="344">
        <v>5206</v>
      </c>
      <c r="C151" s="290"/>
      <c r="D151" s="376"/>
      <c r="E151" s="288">
        <v>0</v>
      </c>
      <c r="F151" s="289">
        <f>SUM(K151:L151)</f>
        <v>0</v>
      </c>
      <c r="G151" s="289">
        <v>0</v>
      </c>
      <c r="H151" s="289">
        <v>0</v>
      </c>
      <c r="I151" s="289">
        <v>0</v>
      </c>
      <c r="J151" s="371">
        <v>0</v>
      </c>
      <c r="K151" s="289">
        <v>0</v>
      </c>
      <c r="L151" s="289">
        <v>0</v>
      </c>
      <c r="M151" s="291">
        <f t="shared" ref="M151:M153" si="29">SUM(K151:L151)</f>
        <v>0</v>
      </c>
      <c r="N151" s="264">
        <f t="shared" si="27"/>
        <v>0</v>
      </c>
      <c r="O151" s="243"/>
      <c r="P151" s="243"/>
      <c r="Q151" s="243"/>
      <c r="R151" s="243"/>
    </row>
    <row r="152" spans="1:18" s="244" customFormat="1" ht="12.75" hidden="1" x14ac:dyDescent="0.2">
      <c r="A152" s="273"/>
      <c r="B152" s="344">
        <v>5206</v>
      </c>
      <c r="C152" s="290"/>
      <c r="D152" s="376"/>
      <c r="E152" s="288">
        <v>0</v>
      </c>
      <c r="F152" s="289">
        <v>0</v>
      </c>
      <c r="G152" s="289">
        <v>0</v>
      </c>
      <c r="H152" s="289">
        <v>0</v>
      </c>
      <c r="I152" s="289">
        <v>0</v>
      </c>
      <c r="J152" s="371">
        <v>0</v>
      </c>
      <c r="K152" s="289">
        <v>0</v>
      </c>
      <c r="L152" s="289">
        <v>0</v>
      </c>
      <c r="M152" s="291">
        <f t="shared" si="29"/>
        <v>0</v>
      </c>
      <c r="N152" s="264">
        <f t="shared" si="27"/>
        <v>0</v>
      </c>
      <c r="O152" s="243"/>
      <c r="P152" s="243"/>
      <c r="Q152" s="243"/>
      <c r="R152" s="243"/>
    </row>
    <row r="153" spans="1:18" s="244" customFormat="1" ht="12.75" x14ac:dyDescent="0.2">
      <c r="A153" s="300"/>
      <c r="B153" s="301">
        <v>5206</v>
      </c>
      <c r="C153" s="302"/>
      <c r="D153" s="303" t="s">
        <v>203</v>
      </c>
      <c r="E153" s="297">
        <f t="shared" ref="E153:L153" si="30">SUM(E151:E152)</f>
        <v>0</v>
      </c>
      <c r="F153" s="298">
        <f t="shared" si="30"/>
        <v>0</v>
      </c>
      <c r="G153" s="298">
        <f t="shared" si="30"/>
        <v>0</v>
      </c>
      <c r="H153" s="298">
        <f t="shared" si="30"/>
        <v>0</v>
      </c>
      <c r="I153" s="298">
        <f t="shared" si="30"/>
        <v>0</v>
      </c>
      <c r="J153" s="373">
        <f t="shared" si="30"/>
        <v>0</v>
      </c>
      <c r="K153" s="298">
        <f t="shared" si="30"/>
        <v>0</v>
      </c>
      <c r="L153" s="298">
        <f t="shared" si="30"/>
        <v>0</v>
      </c>
      <c r="M153" s="291">
        <f t="shared" si="29"/>
        <v>0</v>
      </c>
      <c r="N153" s="264">
        <f t="shared" si="27"/>
        <v>0</v>
      </c>
      <c r="O153" s="243"/>
      <c r="P153" s="243"/>
      <c r="Q153" s="243"/>
      <c r="R153" s="243"/>
    </row>
    <row r="154" spans="1:18" s="244" customFormat="1" ht="12.75" x14ac:dyDescent="0.2">
      <c r="A154" s="273"/>
      <c r="B154" s="342">
        <v>5300</v>
      </c>
      <c r="C154" s="279" t="s">
        <v>22</v>
      </c>
      <c r="D154" s="312" t="s">
        <v>133</v>
      </c>
      <c r="E154" s="288"/>
      <c r="F154" s="289"/>
      <c r="G154" s="289"/>
      <c r="H154" s="289"/>
      <c r="I154" s="289"/>
      <c r="J154" s="371"/>
      <c r="K154" s="293"/>
      <c r="L154" s="293"/>
      <c r="M154" s="291"/>
      <c r="N154" s="264">
        <f t="shared" si="27"/>
        <v>0</v>
      </c>
      <c r="O154" s="243"/>
      <c r="P154" s="243"/>
      <c r="Q154" s="243"/>
      <c r="R154" s="243"/>
    </row>
    <row r="155" spans="1:18" s="244" customFormat="1" ht="12.75" x14ac:dyDescent="0.2">
      <c r="A155" s="273"/>
      <c r="B155" s="342"/>
      <c r="C155" s="279"/>
      <c r="D155" s="312" t="s">
        <v>134</v>
      </c>
      <c r="E155" s="288"/>
      <c r="F155" s="289"/>
      <c r="G155" s="289"/>
      <c r="H155" s="289"/>
      <c r="I155" s="289"/>
      <c r="J155" s="371"/>
      <c r="K155" s="293"/>
      <c r="L155" s="293"/>
      <c r="M155" s="291"/>
      <c r="N155" s="264">
        <f t="shared" si="27"/>
        <v>0</v>
      </c>
      <c r="O155" s="243"/>
      <c r="P155" s="243"/>
      <c r="Q155" s="243"/>
      <c r="R155" s="243"/>
    </row>
    <row r="156" spans="1:18" s="244" customFormat="1" ht="12.75" x14ac:dyDescent="0.2">
      <c r="A156" s="273"/>
      <c r="B156" s="344">
        <v>5306</v>
      </c>
      <c r="C156" s="281"/>
      <c r="D156" s="282"/>
      <c r="E156" s="288">
        <f>SUM(K156:L156)</f>
        <v>0</v>
      </c>
      <c r="F156" s="289">
        <v>0</v>
      </c>
      <c r="G156" s="289">
        <v>0</v>
      </c>
      <c r="H156" s="289">
        <v>0</v>
      </c>
      <c r="I156" s="289">
        <v>0</v>
      </c>
      <c r="J156" s="371">
        <v>0</v>
      </c>
      <c r="K156" s="289">
        <v>0</v>
      </c>
      <c r="L156" s="289">
        <v>0</v>
      </c>
      <c r="M156" s="291">
        <f t="shared" ref="M156:M169" si="31">SUM(K156:L156)</f>
        <v>0</v>
      </c>
      <c r="N156" s="264">
        <f t="shared" si="27"/>
        <v>0</v>
      </c>
      <c r="O156" s="243"/>
      <c r="P156" s="243"/>
      <c r="Q156" s="243"/>
      <c r="R156" s="243"/>
    </row>
    <row r="157" spans="1:18" s="244" customFormat="1" ht="12.75" x14ac:dyDescent="0.2">
      <c r="A157" s="300"/>
      <c r="B157" s="301">
        <v>5306</v>
      </c>
      <c r="C157" s="302"/>
      <c r="D157" s="303" t="s">
        <v>203</v>
      </c>
      <c r="E157" s="297">
        <f t="shared" ref="E157:L157" si="32">SUM(E156:E156)</f>
        <v>0</v>
      </c>
      <c r="F157" s="298">
        <f t="shared" si="32"/>
        <v>0</v>
      </c>
      <c r="G157" s="298">
        <f t="shared" si="32"/>
        <v>0</v>
      </c>
      <c r="H157" s="298">
        <f t="shared" si="32"/>
        <v>0</v>
      </c>
      <c r="I157" s="298">
        <f t="shared" si="32"/>
        <v>0</v>
      </c>
      <c r="J157" s="373">
        <f t="shared" si="32"/>
        <v>0</v>
      </c>
      <c r="K157" s="298">
        <f t="shared" si="32"/>
        <v>0</v>
      </c>
      <c r="L157" s="298">
        <f t="shared" si="32"/>
        <v>0</v>
      </c>
      <c r="M157" s="291">
        <f t="shared" si="31"/>
        <v>0</v>
      </c>
      <c r="N157" s="264">
        <f t="shared" si="27"/>
        <v>0</v>
      </c>
      <c r="O157" s="243"/>
      <c r="P157" s="243"/>
      <c r="Q157" s="243"/>
      <c r="R157" s="243"/>
    </row>
    <row r="158" spans="1:18" s="244" customFormat="1" ht="12.75" x14ac:dyDescent="0.2">
      <c r="A158" s="273"/>
      <c r="B158" s="342">
        <v>5400</v>
      </c>
      <c r="C158" s="279" t="s">
        <v>22</v>
      </c>
      <c r="D158" s="312" t="s">
        <v>139</v>
      </c>
      <c r="E158" s="288"/>
      <c r="F158" s="289"/>
      <c r="G158" s="289"/>
      <c r="H158" s="289"/>
      <c r="I158" s="289"/>
      <c r="J158" s="371"/>
      <c r="K158" s="293"/>
      <c r="L158" s="293"/>
      <c r="M158" s="291">
        <f t="shared" si="31"/>
        <v>0</v>
      </c>
      <c r="N158" s="264">
        <f t="shared" si="27"/>
        <v>0</v>
      </c>
      <c r="O158" s="243"/>
      <c r="P158" s="243"/>
      <c r="Q158" s="243"/>
      <c r="R158" s="243"/>
    </row>
    <row r="159" spans="1:18" s="244" customFormat="1" ht="12.75" x14ac:dyDescent="0.2">
      <c r="A159" s="273"/>
      <c r="B159" s="344">
        <v>5406</v>
      </c>
      <c r="C159" s="281"/>
      <c r="D159" s="375"/>
      <c r="E159" s="288">
        <v>0</v>
      </c>
      <c r="F159" s="289"/>
      <c r="G159" s="289"/>
      <c r="H159" s="289"/>
      <c r="I159" s="289"/>
      <c r="J159" s="371"/>
      <c r="K159" s="293">
        <v>0</v>
      </c>
      <c r="L159" s="293">
        <v>0</v>
      </c>
      <c r="M159" s="291">
        <f t="shared" si="31"/>
        <v>0</v>
      </c>
      <c r="N159" s="264">
        <f t="shared" si="27"/>
        <v>0</v>
      </c>
      <c r="O159" s="243"/>
      <c r="P159" s="243"/>
      <c r="Q159" s="243"/>
      <c r="R159" s="243"/>
    </row>
    <row r="160" spans="1:18" s="244" customFormat="1" ht="12.75" hidden="1" x14ac:dyDescent="0.2">
      <c r="A160" s="273"/>
      <c r="B160" s="344">
        <v>5406</v>
      </c>
      <c r="C160" s="281"/>
      <c r="D160" s="282"/>
      <c r="E160" s="288">
        <v>0</v>
      </c>
      <c r="F160" s="289"/>
      <c r="G160" s="289"/>
      <c r="H160" s="289"/>
      <c r="I160" s="289"/>
      <c r="J160" s="371"/>
      <c r="K160" s="293">
        <v>0</v>
      </c>
      <c r="L160" s="293">
        <v>0</v>
      </c>
      <c r="M160" s="291">
        <f t="shared" si="31"/>
        <v>0</v>
      </c>
      <c r="N160" s="264">
        <f t="shared" si="27"/>
        <v>0</v>
      </c>
      <c r="O160" s="243"/>
      <c r="P160" s="243"/>
      <c r="Q160" s="243"/>
      <c r="R160" s="243"/>
    </row>
    <row r="161" spans="1:18" s="244" customFormat="1" ht="12.75" x14ac:dyDescent="0.2">
      <c r="A161" s="300"/>
      <c r="B161" s="301">
        <v>5406</v>
      </c>
      <c r="C161" s="302"/>
      <c r="D161" s="303" t="s">
        <v>203</v>
      </c>
      <c r="E161" s="297">
        <v>0</v>
      </c>
      <c r="F161" s="298"/>
      <c r="G161" s="298"/>
      <c r="H161" s="298"/>
      <c r="I161" s="298"/>
      <c r="J161" s="373"/>
      <c r="K161" s="314">
        <v>0</v>
      </c>
      <c r="L161" s="314">
        <v>0</v>
      </c>
      <c r="M161" s="291">
        <f t="shared" si="31"/>
        <v>0</v>
      </c>
      <c r="N161" s="264">
        <f t="shared" si="27"/>
        <v>0</v>
      </c>
      <c r="O161" s="243"/>
      <c r="P161" s="243"/>
      <c r="Q161" s="243"/>
      <c r="R161" s="243"/>
    </row>
    <row r="162" spans="1:18" s="244" customFormat="1" ht="12.75" x14ac:dyDescent="0.2">
      <c r="A162" s="273"/>
      <c r="B162" s="342">
        <v>5500</v>
      </c>
      <c r="C162" s="279" t="s">
        <v>22</v>
      </c>
      <c r="D162" s="312" t="s">
        <v>142</v>
      </c>
      <c r="E162" s="288"/>
      <c r="F162" s="289"/>
      <c r="G162" s="289"/>
      <c r="H162" s="289"/>
      <c r="I162" s="289"/>
      <c r="J162" s="371"/>
      <c r="K162" s="293"/>
      <c r="L162" s="293"/>
      <c r="M162" s="291">
        <f t="shared" si="31"/>
        <v>0</v>
      </c>
      <c r="N162" s="264">
        <f t="shared" si="27"/>
        <v>0</v>
      </c>
      <c r="O162" s="243"/>
      <c r="P162" s="243"/>
      <c r="Q162" s="243"/>
      <c r="R162" s="243"/>
    </row>
    <row r="163" spans="1:18" s="244" customFormat="1" ht="12.75" x14ac:dyDescent="0.2">
      <c r="A163" s="273"/>
      <c r="B163" s="342"/>
      <c r="C163" s="279"/>
      <c r="D163" s="312" t="s">
        <v>143</v>
      </c>
      <c r="E163" s="288"/>
      <c r="F163" s="289"/>
      <c r="G163" s="289"/>
      <c r="H163" s="289"/>
      <c r="I163" s="289"/>
      <c r="J163" s="371"/>
      <c r="K163" s="293"/>
      <c r="L163" s="293"/>
      <c r="M163" s="291">
        <f t="shared" si="31"/>
        <v>0</v>
      </c>
      <c r="N163" s="264">
        <f t="shared" si="27"/>
        <v>0</v>
      </c>
      <c r="O163" s="243"/>
      <c r="P163" s="243"/>
      <c r="Q163" s="243"/>
      <c r="R163" s="243"/>
    </row>
    <row r="164" spans="1:18" s="244" customFormat="1" ht="12.75" x14ac:dyDescent="0.2">
      <c r="A164" s="273"/>
      <c r="B164" s="344">
        <v>5506</v>
      </c>
      <c r="C164" s="281"/>
      <c r="D164" s="282"/>
      <c r="E164" s="289">
        <v>0</v>
      </c>
      <c r="F164" s="289">
        <v>0</v>
      </c>
      <c r="G164" s="289">
        <v>0</v>
      </c>
      <c r="H164" s="289">
        <v>0</v>
      </c>
      <c r="I164" s="289">
        <v>0</v>
      </c>
      <c r="J164" s="371">
        <v>0</v>
      </c>
      <c r="K164" s="289">
        <v>0</v>
      </c>
      <c r="L164" s="289">
        <v>0</v>
      </c>
      <c r="M164" s="291">
        <f t="shared" si="31"/>
        <v>0</v>
      </c>
      <c r="N164" s="264">
        <f t="shared" si="27"/>
        <v>0</v>
      </c>
      <c r="O164" s="243"/>
      <c r="P164" s="243"/>
      <c r="Q164" s="243"/>
      <c r="R164" s="243"/>
    </row>
    <row r="165" spans="1:18" s="244" customFormat="1" ht="12.75" hidden="1" x14ac:dyDescent="0.2">
      <c r="A165" s="273"/>
      <c r="B165" s="344">
        <v>5506</v>
      </c>
      <c r="C165" s="281"/>
      <c r="D165" s="282"/>
      <c r="E165" s="288">
        <v>0</v>
      </c>
      <c r="F165" s="289">
        <f>SUM(K165:L165)</f>
        <v>0</v>
      </c>
      <c r="G165" s="289">
        <v>0</v>
      </c>
      <c r="H165" s="289">
        <v>0</v>
      </c>
      <c r="I165" s="289">
        <v>0</v>
      </c>
      <c r="J165" s="371">
        <v>0</v>
      </c>
      <c r="K165" s="289">
        <v>0</v>
      </c>
      <c r="L165" s="289">
        <v>0</v>
      </c>
      <c r="M165" s="291">
        <f t="shared" si="31"/>
        <v>0</v>
      </c>
      <c r="N165" s="264">
        <f t="shared" si="27"/>
        <v>0</v>
      </c>
      <c r="O165" s="243"/>
      <c r="P165" s="243"/>
      <c r="Q165" s="243"/>
      <c r="R165" s="243"/>
    </row>
    <row r="166" spans="1:18" s="244" customFormat="1" ht="12.75" hidden="1" x14ac:dyDescent="0.2">
      <c r="A166" s="273"/>
      <c r="B166" s="344">
        <v>5506</v>
      </c>
      <c r="C166" s="281"/>
      <c r="D166" s="282"/>
      <c r="E166" s="288">
        <v>0</v>
      </c>
      <c r="F166" s="289">
        <v>0</v>
      </c>
      <c r="G166" s="289">
        <f>SUM(K166:L166)</f>
        <v>0</v>
      </c>
      <c r="H166" s="289">
        <v>0</v>
      </c>
      <c r="I166" s="289">
        <v>0</v>
      </c>
      <c r="J166" s="371">
        <v>0</v>
      </c>
      <c r="K166" s="289">
        <v>0</v>
      </c>
      <c r="L166" s="289">
        <v>0</v>
      </c>
      <c r="M166" s="291">
        <f t="shared" si="31"/>
        <v>0</v>
      </c>
      <c r="N166" s="264">
        <f t="shared" si="27"/>
        <v>0</v>
      </c>
      <c r="O166" s="243"/>
      <c r="P166" s="243"/>
      <c r="Q166" s="243"/>
      <c r="R166" s="243"/>
    </row>
    <row r="167" spans="1:18" s="244" customFormat="1" ht="12.75" hidden="1" x14ac:dyDescent="0.2">
      <c r="A167" s="273"/>
      <c r="B167" s="344">
        <v>5506</v>
      </c>
      <c r="C167" s="281"/>
      <c r="D167" s="282"/>
      <c r="E167" s="288">
        <v>0</v>
      </c>
      <c r="F167" s="289">
        <v>0</v>
      </c>
      <c r="G167" s="289">
        <v>0</v>
      </c>
      <c r="H167" s="289">
        <v>0</v>
      </c>
      <c r="I167" s="289">
        <v>0</v>
      </c>
      <c r="J167" s="371">
        <v>0</v>
      </c>
      <c r="K167" s="289">
        <v>0</v>
      </c>
      <c r="L167" s="289">
        <v>0</v>
      </c>
      <c r="M167" s="291">
        <f t="shared" si="31"/>
        <v>0</v>
      </c>
      <c r="N167" s="264">
        <f t="shared" si="27"/>
        <v>0</v>
      </c>
      <c r="O167" s="243"/>
      <c r="P167" s="243"/>
      <c r="Q167" s="243"/>
      <c r="R167" s="243"/>
    </row>
    <row r="168" spans="1:18" s="244" customFormat="1" ht="12.75" x14ac:dyDescent="0.2">
      <c r="A168" s="300"/>
      <c r="B168" s="301">
        <v>5506</v>
      </c>
      <c r="C168" s="320"/>
      <c r="D168" s="303" t="s">
        <v>203</v>
      </c>
      <c r="E168" s="297">
        <f>SUM(E164:E167)</f>
        <v>0</v>
      </c>
      <c r="F168" s="298">
        <f t="shared" ref="F168:L168" si="33">SUM(F164:F167)</f>
        <v>0</v>
      </c>
      <c r="G168" s="298">
        <f t="shared" si="33"/>
        <v>0</v>
      </c>
      <c r="H168" s="298">
        <f t="shared" si="33"/>
        <v>0</v>
      </c>
      <c r="I168" s="298">
        <f t="shared" si="33"/>
        <v>0</v>
      </c>
      <c r="J168" s="373">
        <f t="shared" si="33"/>
        <v>0</v>
      </c>
      <c r="K168" s="298">
        <f t="shared" si="33"/>
        <v>0</v>
      </c>
      <c r="L168" s="298">
        <f t="shared" si="33"/>
        <v>0</v>
      </c>
      <c r="M168" s="291">
        <f t="shared" si="31"/>
        <v>0</v>
      </c>
      <c r="N168" s="264">
        <f t="shared" si="27"/>
        <v>0</v>
      </c>
      <c r="O168" s="243"/>
      <c r="P168" s="243"/>
      <c r="Q168" s="243"/>
      <c r="R168" s="243"/>
    </row>
    <row r="169" spans="1:18" s="244" customFormat="1" ht="13.5" thickBot="1" x14ac:dyDescent="0.25">
      <c r="A169" s="304"/>
      <c r="B169" s="306"/>
      <c r="C169" s="315"/>
      <c r="D169" s="316" t="s">
        <v>229</v>
      </c>
      <c r="E169" s="308">
        <f t="shared" ref="E169:L169" si="34">SUM(E168,E161,E157,E153,E148)</f>
        <v>0</v>
      </c>
      <c r="F169" s="309">
        <f t="shared" si="34"/>
        <v>0</v>
      </c>
      <c r="G169" s="309">
        <f t="shared" si="34"/>
        <v>0</v>
      </c>
      <c r="H169" s="309">
        <f t="shared" si="34"/>
        <v>0</v>
      </c>
      <c r="I169" s="309">
        <f t="shared" si="34"/>
        <v>0</v>
      </c>
      <c r="J169" s="374">
        <f t="shared" si="34"/>
        <v>0</v>
      </c>
      <c r="K169" s="309">
        <f t="shared" si="34"/>
        <v>0</v>
      </c>
      <c r="L169" s="309">
        <f t="shared" si="34"/>
        <v>0</v>
      </c>
      <c r="M169" s="310">
        <f t="shared" si="31"/>
        <v>0</v>
      </c>
      <c r="N169" s="264">
        <f t="shared" si="27"/>
        <v>0</v>
      </c>
      <c r="O169" s="243"/>
      <c r="P169" s="243"/>
      <c r="Q169" s="243"/>
      <c r="R169" s="243"/>
    </row>
    <row r="170" spans="1:18" s="244" customFormat="1" ht="12.75" x14ac:dyDescent="0.2">
      <c r="A170" s="273"/>
      <c r="B170" s="344"/>
      <c r="C170" s="281"/>
      <c r="D170" s="270"/>
      <c r="E170" s="321"/>
      <c r="F170" s="321"/>
      <c r="G170" s="321"/>
      <c r="H170" s="321"/>
      <c r="I170" s="321"/>
      <c r="J170" s="321"/>
      <c r="K170" s="322"/>
      <c r="L170" s="322"/>
      <c r="M170" s="323"/>
      <c r="N170" s="264"/>
      <c r="O170" s="243"/>
      <c r="P170" s="243"/>
      <c r="Q170" s="243"/>
      <c r="R170" s="243"/>
    </row>
    <row r="171" spans="1:18" s="244" customFormat="1" ht="13.5" thickBot="1" x14ac:dyDescent="0.25">
      <c r="A171" s="324"/>
      <c r="B171" s="325" t="s">
        <v>147</v>
      </c>
      <c r="C171" s="326"/>
      <c r="D171" s="327"/>
      <c r="E171" s="328">
        <f t="shared" ref="E171:L171" si="35">SUM(E169,E142,E119,E93,E71)</f>
        <v>130000</v>
      </c>
      <c r="F171" s="309">
        <f t="shared" si="35"/>
        <v>50000</v>
      </c>
      <c r="G171" s="309">
        <f t="shared" si="35"/>
        <v>0</v>
      </c>
      <c r="H171" s="309">
        <f t="shared" si="35"/>
        <v>0</v>
      </c>
      <c r="I171" s="309">
        <f t="shared" si="35"/>
        <v>0</v>
      </c>
      <c r="J171" s="377">
        <f t="shared" si="35"/>
        <v>0</v>
      </c>
      <c r="K171" s="309">
        <f t="shared" si="35"/>
        <v>95000</v>
      </c>
      <c r="L171" s="309">
        <f t="shared" si="35"/>
        <v>85000</v>
      </c>
      <c r="M171" s="310">
        <f>SUM(K171:L171)</f>
        <v>180000</v>
      </c>
      <c r="N171" s="264">
        <f>SUM(E171:J171)-M171</f>
        <v>0</v>
      </c>
      <c r="O171" s="243"/>
      <c r="P171" s="243"/>
      <c r="Q171" s="243"/>
      <c r="R171" s="243"/>
    </row>
    <row r="172" spans="1:18" s="244" customFormat="1" ht="12.75" x14ac:dyDescent="0.2">
      <c r="A172" s="329"/>
      <c r="B172" s="330"/>
      <c r="C172" s="331"/>
      <c r="D172" s="270"/>
      <c r="E172" s="332"/>
      <c r="F172" s="332"/>
      <c r="G172" s="332"/>
      <c r="H172" s="332"/>
      <c r="I172" s="332"/>
      <c r="J172" s="332"/>
      <c r="K172" s="332"/>
      <c r="L172" s="332"/>
      <c r="M172" s="322"/>
      <c r="N172" s="264"/>
      <c r="O172" s="243"/>
      <c r="P172" s="243"/>
      <c r="Q172" s="243"/>
      <c r="R172" s="243"/>
    </row>
    <row r="173" spans="1:18" s="244" customFormat="1" ht="12.75" x14ac:dyDescent="0.2">
      <c r="A173" s="333"/>
      <c r="B173" s="333"/>
      <c r="C173" s="333"/>
      <c r="D173" s="333"/>
      <c r="E173" s="333"/>
      <c r="F173" s="333"/>
      <c r="G173" s="333"/>
      <c r="H173" s="333"/>
      <c r="I173" s="333"/>
      <c r="J173" s="333"/>
      <c r="K173" s="333"/>
      <c r="L173" s="333"/>
      <c r="M173" s="333"/>
      <c r="N173" s="243"/>
      <c r="O173" s="243"/>
      <c r="P173" s="243"/>
      <c r="Q173" s="243"/>
      <c r="R173" s="243"/>
    </row>
    <row r="174" spans="1:18" x14ac:dyDescent="0.2">
      <c r="A174" s="333"/>
      <c r="B174" s="334"/>
      <c r="C174" s="335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</row>
    <row r="175" spans="1:18" x14ac:dyDescent="0.2">
      <c r="A175" s="333"/>
      <c r="B175" s="334"/>
      <c r="C175" s="335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</row>
    <row r="176" spans="1:18" x14ac:dyDescent="0.2">
      <c r="A176" s="333"/>
      <c r="B176" s="334"/>
      <c r="C176" s="335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</row>
    <row r="177" spans="1:13" x14ac:dyDescent="0.2">
      <c r="A177" s="337"/>
      <c r="B177" s="337"/>
      <c r="C177" s="338"/>
      <c r="D177" s="339"/>
      <c r="E177" s="339"/>
      <c r="F177" s="339"/>
      <c r="G177" s="339"/>
      <c r="H177" s="339"/>
      <c r="I177" s="339"/>
      <c r="J177" s="339"/>
      <c r="K177" s="339"/>
      <c r="L177" s="339"/>
      <c r="M177" s="339"/>
    </row>
    <row r="178" spans="1:13" x14ac:dyDescent="0.2">
      <c r="A178" s="337"/>
      <c r="B178" s="337"/>
      <c r="C178" s="338"/>
      <c r="D178" s="339"/>
      <c r="E178" s="339"/>
      <c r="F178" s="339"/>
      <c r="G178" s="339"/>
      <c r="H178" s="339"/>
      <c r="I178" s="339"/>
      <c r="J178" s="339"/>
      <c r="K178" s="339"/>
      <c r="L178" s="339"/>
      <c r="M178" s="339"/>
    </row>
    <row r="179" spans="1:13" x14ac:dyDescent="0.2">
      <c r="A179" s="337"/>
      <c r="B179" s="337"/>
      <c r="C179" s="338"/>
      <c r="D179" s="339"/>
      <c r="E179" s="339"/>
      <c r="F179" s="339"/>
      <c r="G179" s="339"/>
      <c r="H179" s="339"/>
      <c r="I179" s="339"/>
      <c r="J179" s="339"/>
      <c r="K179" s="339"/>
      <c r="L179" s="339"/>
      <c r="M179" s="339"/>
    </row>
    <row r="180" spans="1:13" x14ac:dyDescent="0.2">
      <c r="A180" s="333"/>
      <c r="B180" s="337"/>
      <c r="C180" s="338"/>
      <c r="D180" s="339"/>
      <c r="E180" s="339"/>
      <c r="F180" s="339"/>
      <c r="G180" s="339"/>
      <c r="H180" s="339"/>
      <c r="I180" s="339"/>
      <c r="J180" s="339"/>
      <c r="K180" s="339"/>
      <c r="L180" s="339"/>
      <c r="M180" s="339"/>
    </row>
    <row r="181" spans="1:13" x14ac:dyDescent="0.2">
      <c r="A181" s="333"/>
      <c r="B181" s="339"/>
      <c r="C181" s="338"/>
      <c r="D181" s="339"/>
      <c r="E181" s="339"/>
      <c r="F181" s="339"/>
      <c r="G181" s="339"/>
      <c r="H181" s="339"/>
      <c r="I181" s="339"/>
      <c r="J181" s="339"/>
      <c r="K181" s="339"/>
      <c r="L181" s="339"/>
      <c r="M181" s="339"/>
    </row>
    <row r="182" spans="1:13" x14ac:dyDescent="0.2">
      <c r="A182" s="333"/>
      <c r="B182" s="339"/>
      <c r="C182" s="338"/>
      <c r="D182" s="339"/>
      <c r="E182" s="339"/>
      <c r="F182" s="339"/>
      <c r="G182" s="339"/>
      <c r="H182" s="339"/>
      <c r="I182" s="339"/>
      <c r="J182" s="339"/>
      <c r="K182" s="339"/>
      <c r="L182" s="339"/>
      <c r="M182" s="339"/>
    </row>
    <row r="183" spans="1:13" x14ac:dyDescent="0.2">
      <c r="A183" s="333"/>
      <c r="B183" s="339"/>
      <c r="C183" s="338"/>
      <c r="D183" s="339"/>
      <c r="E183" s="339"/>
      <c r="F183" s="339"/>
      <c r="G183" s="339"/>
      <c r="H183" s="339"/>
      <c r="I183" s="339"/>
      <c r="J183" s="339"/>
      <c r="K183" s="339"/>
      <c r="L183" s="339"/>
      <c r="M183" s="339"/>
    </row>
    <row r="184" spans="1:13" x14ac:dyDescent="0.2">
      <c r="A184" s="337"/>
      <c r="B184" s="339"/>
      <c r="C184" s="338"/>
      <c r="D184" s="339"/>
      <c r="E184" s="339"/>
      <c r="F184" s="339"/>
      <c r="G184" s="339"/>
      <c r="H184" s="339"/>
      <c r="I184" s="339"/>
      <c r="J184" s="339"/>
      <c r="K184" s="339"/>
      <c r="L184" s="339"/>
      <c r="M184" s="339"/>
    </row>
    <row r="185" spans="1:13" x14ac:dyDescent="0.2">
      <c r="A185" s="337"/>
      <c r="B185" s="339"/>
      <c r="C185" s="338"/>
      <c r="D185" s="339"/>
      <c r="E185" s="339"/>
      <c r="F185" s="339"/>
      <c r="G185" s="339"/>
      <c r="H185" s="339"/>
      <c r="I185" s="339"/>
      <c r="J185" s="339"/>
      <c r="K185" s="339"/>
      <c r="L185" s="339"/>
      <c r="M185" s="339"/>
    </row>
    <row r="186" spans="1:13" x14ac:dyDescent="0.2">
      <c r="A186" s="339"/>
      <c r="B186" s="339"/>
      <c r="C186" s="338"/>
      <c r="D186" s="339"/>
      <c r="E186" s="339"/>
      <c r="F186" s="339"/>
      <c r="G186" s="339"/>
      <c r="H186" s="339"/>
      <c r="I186" s="339"/>
      <c r="J186" s="339"/>
      <c r="K186" s="339"/>
      <c r="L186" s="339"/>
      <c r="M186" s="339"/>
    </row>
    <row r="187" spans="1:13" x14ac:dyDescent="0.2">
      <c r="A187" s="339"/>
      <c r="B187" s="339"/>
      <c r="C187" s="338"/>
      <c r="D187" s="339"/>
      <c r="E187" s="339"/>
      <c r="F187" s="339"/>
      <c r="G187" s="339"/>
      <c r="H187" s="339"/>
      <c r="I187" s="339"/>
      <c r="J187" s="339"/>
      <c r="K187" s="339"/>
      <c r="L187" s="339"/>
      <c r="M187" s="339"/>
    </row>
    <row r="188" spans="1:13" x14ac:dyDescent="0.2">
      <c r="A188" s="339"/>
      <c r="B188" s="339"/>
      <c r="C188" s="338"/>
      <c r="D188" s="339"/>
      <c r="E188" s="339"/>
      <c r="F188" s="339"/>
      <c r="G188" s="339"/>
      <c r="H188" s="339"/>
      <c r="I188" s="339"/>
      <c r="J188" s="339"/>
      <c r="K188" s="339"/>
      <c r="L188" s="339"/>
      <c r="M188" s="339"/>
    </row>
    <row r="189" spans="1:13" x14ac:dyDescent="0.2">
      <c r="A189" s="339"/>
      <c r="B189" s="339"/>
      <c r="C189" s="338"/>
      <c r="D189" s="339"/>
      <c r="E189" s="339"/>
      <c r="F189" s="339"/>
      <c r="G189" s="339"/>
      <c r="H189" s="339"/>
      <c r="I189" s="339"/>
      <c r="J189" s="339"/>
      <c r="K189" s="339"/>
      <c r="L189" s="339"/>
      <c r="M189" s="339"/>
    </row>
    <row r="190" spans="1:13" x14ac:dyDescent="0.2">
      <c r="A190" s="339"/>
      <c r="B190" s="339"/>
      <c r="C190" s="338"/>
      <c r="D190" s="339"/>
      <c r="E190" s="339"/>
      <c r="F190" s="339"/>
      <c r="G190" s="339"/>
      <c r="H190" s="339"/>
      <c r="I190" s="339"/>
      <c r="J190" s="339"/>
      <c r="K190" s="339"/>
      <c r="L190" s="339"/>
      <c r="M190" s="339"/>
    </row>
    <row r="191" spans="1:13" x14ac:dyDescent="0.2">
      <c r="A191" s="339"/>
      <c r="B191" s="339"/>
      <c r="C191" s="338"/>
      <c r="D191" s="339"/>
      <c r="E191" s="339"/>
      <c r="F191" s="339"/>
      <c r="G191" s="339"/>
      <c r="H191" s="339"/>
      <c r="I191" s="339"/>
      <c r="J191" s="339"/>
      <c r="K191" s="339"/>
      <c r="L191" s="339"/>
      <c r="M191" s="339"/>
    </row>
    <row r="192" spans="1:13" x14ac:dyDescent="0.2">
      <c r="A192" s="339"/>
      <c r="B192" s="339"/>
      <c r="C192" s="338"/>
      <c r="D192" s="339"/>
      <c r="E192" s="339"/>
      <c r="F192" s="339"/>
      <c r="G192" s="339"/>
      <c r="H192" s="339"/>
      <c r="I192" s="339"/>
      <c r="J192" s="339"/>
      <c r="K192" s="339"/>
      <c r="L192" s="339"/>
      <c r="M192" s="339"/>
    </row>
    <row r="193" spans="1:13" x14ac:dyDescent="0.2">
      <c r="A193" s="339"/>
      <c r="B193" s="339"/>
      <c r="C193" s="338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</row>
  </sheetData>
  <mergeCells count="15">
    <mergeCell ref="A6:K6"/>
    <mergeCell ref="A1:K1"/>
    <mergeCell ref="A2:K2"/>
    <mergeCell ref="A3:K3"/>
    <mergeCell ref="A4:K4"/>
    <mergeCell ref="A5:K5"/>
    <mergeCell ref="B11:D11"/>
    <mergeCell ref="A12:D12"/>
    <mergeCell ref="B13:D13"/>
    <mergeCell ref="B7:D7"/>
    <mergeCell ref="A8:K8"/>
    <mergeCell ref="B9:D9"/>
    <mergeCell ref="B10:D10"/>
    <mergeCell ref="E10:J10"/>
    <mergeCell ref="K10:M10"/>
  </mergeCells>
  <pageMargins left="0.7" right="0.7" top="0.75" bottom="0.75" header="0.3" footer="0.3"/>
  <pageSetup orientation="portrait" horizontalDpi="30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34998626667073579"/>
  </sheetPr>
  <dimension ref="A1:M202"/>
  <sheetViews>
    <sheetView workbookViewId="0">
      <selection activeCell="B7" sqref="B7:D7"/>
    </sheetView>
  </sheetViews>
  <sheetFormatPr defaultRowHeight="15" x14ac:dyDescent="0.2"/>
  <cols>
    <col min="1" max="1" width="4.28515625" style="95" bestFit="1" customWidth="1"/>
    <col min="2" max="2" width="9.140625" style="95"/>
    <col min="3" max="3" width="6.85546875" style="102" customWidth="1"/>
    <col min="4" max="4" width="50" style="95" bestFit="1" customWidth="1"/>
    <col min="5" max="5" width="11.7109375" style="95" customWidth="1"/>
    <col min="6" max="7" width="9.85546875" style="95" customWidth="1"/>
    <col min="8" max="8" width="9.85546875" style="95" bestFit="1" customWidth="1"/>
    <col min="9" max="16384" width="9.140625" style="95"/>
  </cols>
  <sheetData>
    <row r="1" spans="1:13" s="89" customFormat="1" ht="12.75" x14ac:dyDescent="0.2">
      <c r="A1" s="645" t="s">
        <v>34</v>
      </c>
      <c r="B1" s="645"/>
      <c r="C1" s="645"/>
      <c r="D1" s="645"/>
      <c r="E1" s="645"/>
      <c r="F1" s="645"/>
      <c r="G1" s="144"/>
      <c r="H1" s="144"/>
      <c r="I1" s="144"/>
      <c r="J1" s="128"/>
      <c r="K1" s="88"/>
      <c r="L1" s="88"/>
      <c r="M1" s="88"/>
    </row>
    <row r="2" spans="1:13" s="89" customFormat="1" ht="12.75" customHeight="1" x14ac:dyDescent="0.2">
      <c r="A2" s="646" t="s">
        <v>35</v>
      </c>
      <c r="B2" s="646"/>
      <c r="C2" s="646"/>
      <c r="D2" s="646"/>
      <c r="E2" s="646"/>
      <c r="F2" s="646"/>
      <c r="G2" s="145"/>
      <c r="H2" s="145"/>
      <c r="I2" s="145"/>
      <c r="J2" s="142"/>
      <c r="K2" s="88"/>
      <c r="L2" s="88"/>
      <c r="M2" s="88"/>
    </row>
    <row r="3" spans="1:13" s="89" customFormat="1" ht="12.75" x14ac:dyDescent="0.2">
      <c r="A3" s="647"/>
      <c r="B3" s="647"/>
      <c r="C3" s="647"/>
      <c r="D3" s="647"/>
      <c r="E3" s="647"/>
      <c r="F3" s="647"/>
      <c r="G3" s="146"/>
      <c r="H3" s="146"/>
      <c r="I3" s="146"/>
      <c r="J3" s="128"/>
      <c r="K3" s="128"/>
      <c r="L3" s="96"/>
      <c r="M3" s="96"/>
    </row>
    <row r="4" spans="1:13" s="89" customFormat="1" ht="12.75" x14ac:dyDescent="0.2">
      <c r="A4" s="644" t="s">
        <v>611</v>
      </c>
      <c r="B4" s="634"/>
      <c r="C4" s="634"/>
      <c r="D4" s="634"/>
      <c r="E4" s="634"/>
      <c r="F4" s="634"/>
      <c r="G4" s="146"/>
      <c r="H4" s="146"/>
      <c r="I4" s="146"/>
      <c r="J4" s="128"/>
      <c r="K4" s="128"/>
      <c r="L4" s="96"/>
      <c r="M4" s="96"/>
    </row>
    <row r="5" spans="1:13" s="89" customFormat="1" ht="12.75" hidden="1" customHeight="1" x14ac:dyDescent="0.2">
      <c r="A5" s="642" t="s">
        <v>262</v>
      </c>
      <c r="B5" s="643"/>
      <c r="C5" s="643"/>
      <c r="D5" s="643"/>
      <c r="E5" s="643"/>
      <c r="F5" s="643"/>
      <c r="G5" s="145"/>
      <c r="H5" s="145"/>
      <c r="I5" s="145"/>
      <c r="J5" s="128"/>
      <c r="K5" s="128"/>
      <c r="L5" s="96"/>
      <c r="M5" s="96"/>
    </row>
    <row r="6" spans="1:13" s="89" customFormat="1" ht="12.75" x14ac:dyDescent="0.2">
      <c r="A6" s="644" t="s">
        <v>612</v>
      </c>
      <c r="B6" s="634"/>
      <c r="C6" s="634"/>
      <c r="D6" s="634"/>
      <c r="E6" s="634"/>
      <c r="F6" s="634"/>
      <c r="G6" s="147"/>
      <c r="H6" s="148"/>
      <c r="I6" s="148"/>
      <c r="J6" s="129"/>
      <c r="K6" s="129"/>
    </row>
    <row r="7" spans="1:13" s="89" customFormat="1" ht="12.75" x14ac:dyDescent="0.2">
      <c r="A7" s="149"/>
      <c r="B7" s="633"/>
      <c r="C7" s="633"/>
      <c r="D7" s="633"/>
      <c r="E7" s="147"/>
      <c r="F7" s="147"/>
      <c r="G7" s="147"/>
      <c r="H7" s="148"/>
      <c r="I7" s="148"/>
      <c r="J7" s="129"/>
      <c r="K7" s="129"/>
    </row>
    <row r="8" spans="1:13" s="89" customFormat="1" ht="12.75" x14ac:dyDescent="0.2">
      <c r="A8" s="634" t="s">
        <v>36</v>
      </c>
      <c r="B8" s="634"/>
      <c r="C8" s="634"/>
      <c r="D8" s="634"/>
      <c r="E8" s="634"/>
      <c r="F8" s="634"/>
      <c r="G8" s="144"/>
      <c r="H8" s="144"/>
      <c r="I8" s="148"/>
      <c r="J8" s="130"/>
      <c r="K8" s="130"/>
      <c r="L8" s="97"/>
      <c r="M8" s="97"/>
    </row>
    <row r="9" spans="1:13" s="89" customFormat="1" ht="13.5" thickBot="1" x14ac:dyDescent="0.25">
      <c r="A9" s="149"/>
      <c r="B9" s="635"/>
      <c r="C9" s="635"/>
      <c r="D9" s="635"/>
      <c r="E9" s="150"/>
      <c r="F9" s="150"/>
      <c r="G9" s="151"/>
      <c r="H9" s="148"/>
      <c r="I9" s="148"/>
      <c r="J9" s="130"/>
      <c r="K9" s="130"/>
      <c r="L9" s="97"/>
      <c r="M9" s="97"/>
    </row>
    <row r="10" spans="1:13" s="89" customFormat="1" ht="28.5" customHeight="1" x14ac:dyDescent="0.2">
      <c r="A10" s="152"/>
      <c r="B10" s="636"/>
      <c r="C10" s="636"/>
      <c r="D10" s="637"/>
      <c r="E10" s="551" t="s">
        <v>21</v>
      </c>
      <c r="F10" s="640" t="s">
        <v>37</v>
      </c>
      <c r="G10" s="640"/>
      <c r="H10" s="641"/>
      <c r="I10" s="143" t="s">
        <v>74</v>
      </c>
      <c r="J10" s="88"/>
      <c r="K10" s="88"/>
      <c r="L10" s="88"/>
      <c r="M10" s="88"/>
    </row>
    <row r="11" spans="1:13" s="89" customFormat="1" ht="63.75" x14ac:dyDescent="0.2">
      <c r="A11" s="153"/>
      <c r="B11" s="626"/>
      <c r="C11" s="626"/>
      <c r="D11" s="627"/>
      <c r="E11" s="552" t="s">
        <v>554</v>
      </c>
      <c r="F11" s="127" t="s">
        <v>193</v>
      </c>
      <c r="G11" s="127" t="s">
        <v>194</v>
      </c>
      <c r="H11" s="154" t="s">
        <v>192</v>
      </c>
      <c r="I11" s="90"/>
      <c r="J11" s="88"/>
      <c r="K11" s="88"/>
      <c r="L11" s="88"/>
      <c r="M11" s="88"/>
    </row>
    <row r="12" spans="1:13" s="89" customFormat="1" ht="12.75" x14ac:dyDescent="0.2">
      <c r="A12" s="628" t="s">
        <v>195</v>
      </c>
      <c r="B12" s="629"/>
      <c r="C12" s="629"/>
      <c r="D12" s="630"/>
      <c r="E12" s="553" t="s">
        <v>196</v>
      </c>
      <c r="F12" s="126" t="s">
        <v>196</v>
      </c>
      <c r="G12" s="126" t="s">
        <v>196</v>
      </c>
      <c r="H12" s="155" t="s">
        <v>196</v>
      </c>
      <c r="I12" s="90"/>
      <c r="J12" s="88"/>
      <c r="K12" s="88"/>
      <c r="L12" s="88"/>
      <c r="M12" s="88"/>
    </row>
    <row r="13" spans="1:13" s="89" customFormat="1" ht="12.75" x14ac:dyDescent="0.2">
      <c r="A13" s="156">
        <v>10</v>
      </c>
      <c r="B13" s="631" t="s">
        <v>197</v>
      </c>
      <c r="C13" s="631"/>
      <c r="D13" s="632"/>
      <c r="E13" s="554"/>
      <c r="F13" s="107"/>
      <c r="G13" s="107"/>
      <c r="H13" s="157"/>
      <c r="I13" s="90"/>
      <c r="J13" s="88"/>
      <c r="K13" s="88"/>
      <c r="L13" s="88"/>
      <c r="M13" s="88"/>
    </row>
    <row r="14" spans="1:13" s="89" customFormat="1" ht="25.5" hidden="1" customHeight="1" x14ac:dyDescent="0.2">
      <c r="A14" s="158"/>
      <c r="B14" s="139">
        <v>1100</v>
      </c>
      <c r="C14" s="98" t="s">
        <v>71</v>
      </c>
      <c r="D14" s="185" t="s">
        <v>199</v>
      </c>
      <c r="E14" s="555"/>
      <c r="F14" s="92"/>
      <c r="G14" s="92"/>
      <c r="H14" s="157"/>
      <c r="I14" s="90"/>
      <c r="J14" s="88"/>
      <c r="K14" s="88"/>
      <c r="L14" s="88"/>
      <c r="M14" s="88"/>
    </row>
    <row r="15" spans="1:13" s="89" customFormat="1" ht="13.5" hidden="1" customHeight="1" x14ac:dyDescent="0.2">
      <c r="A15" s="158"/>
      <c r="B15" s="139"/>
      <c r="C15" s="99"/>
      <c r="D15" s="185" t="s">
        <v>200</v>
      </c>
      <c r="E15" s="555"/>
      <c r="F15" s="92"/>
      <c r="G15" s="92"/>
      <c r="H15" s="157"/>
      <c r="I15" s="90"/>
      <c r="J15" s="88"/>
      <c r="K15" s="88"/>
      <c r="L15" s="88"/>
      <c r="M15" s="88"/>
    </row>
    <row r="16" spans="1:13" s="89" customFormat="1" ht="12.75" hidden="1" customHeight="1" x14ac:dyDescent="0.2">
      <c r="A16" s="158"/>
      <c r="B16" s="141">
        <v>1101</v>
      </c>
      <c r="C16" s="100"/>
      <c r="D16" s="171"/>
      <c r="E16" s="555"/>
      <c r="F16" s="92"/>
      <c r="G16" s="92"/>
      <c r="H16" s="157">
        <v>0</v>
      </c>
      <c r="I16" s="90"/>
      <c r="J16" s="88"/>
      <c r="K16" s="88"/>
      <c r="L16" s="88"/>
      <c r="M16" s="88"/>
    </row>
    <row r="17" spans="1:13" s="89" customFormat="1" ht="12.75" hidden="1" customHeight="1" x14ac:dyDescent="0.2">
      <c r="A17" s="158"/>
      <c r="B17" s="141">
        <v>1102</v>
      </c>
      <c r="C17" s="100"/>
      <c r="D17" s="171"/>
      <c r="E17" s="555"/>
      <c r="F17" s="92"/>
      <c r="G17" s="92"/>
      <c r="H17" s="157">
        <v>0</v>
      </c>
      <c r="I17" s="90"/>
      <c r="J17" s="88"/>
      <c r="K17" s="88"/>
      <c r="L17" s="88"/>
      <c r="M17" s="88"/>
    </row>
    <row r="18" spans="1:13" s="89" customFormat="1" ht="12.75" hidden="1" customHeight="1" x14ac:dyDescent="0.2">
      <c r="A18" s="158"/>
      <c r="B18" s="141">
        <v>1103</v>
      </c>
      <c r="C18" s="100"/>
      <c r="D18" s="171"/>
      <c r="E18" s="555"/>
      <c r="F18" s="92"/>
      <c r="G18" s="92"/>
      <c r="H18" s="157">
        <v>0</v>
      </c>
      <c r="I18" s="90"/>
      <c r="J18" s="88"/>
      <c r="K18" s="88"/>
      <c r="L18" s="88"/>
      <c r="M18" s="88"/>
    </row>
    <row r="19" spans="1:13" s="89" customFormat="1" ht="12.75" hidden="1" customHeight="1" x14ac:dyDescent="0.2">
      <c r="A19" s="158"/>
      <c r="B19" s="141">
        <v>1199</v>
      </c>
      <c r="C19" s="100"/>
      <c r="D19" s="186" t="s">
        <v>203</v>
      </c>
      <c r="E19" s="556">
        <v>0</v>
      </c>
      <c r="F19" s="91">
        <v>0</v>
      </c>
      <c r="G19" s="91">
        <v>0</v>
      </c>
      <c r="H19" s="157">
        <v>0</v>
      </c>
      <c r="I19" s="90"/>
      <c r="J19" s="88"/>
      <c r="K19" s="88"/>
      <c r="L19" s="88"/>
      <c r="M19" s="88"/>
    </row>
    <row r="20" spans="1:13" s="89" customFormat="1" ht="12.75" x14ac:dyDescent="0.2">
      <c r="A20" s="158"/>
      <c r="B20" s="139">
        <v>1200</v>
      </c>
      <c r="C20" s="99" t="s">
        <v>22</v>
      </c>
      <c r="D20" s="185" t="s">
        <v>205</v>
      </c>
      <c r="E20" s="555"/>
      <c r="F20" s="92"/>
      <c r="G20" s="92"/>
      <c r="H20" s="157"/>
      <c r="I20" s="90"/>
      <c r="J20" s="88"/>
      <c r="K20" s="88"/>
      <c r="L20" s="88"/>
      <c r="M20" s="88"/>
    </row>
    <row r="21" spans="1:13" s="89" customFormat="1" ht="12.75" x14ac:dyDescent="0.2">
      <c r="A21" s="158"/>
      <c r="B21" s="139"/>
      <c r="C21" s="99"/>
      <c r="D21" s="185" t="s">
        <v>206</v>
      </c>
      <c r="E21" s="555"/>
      <c r="F21" s="92"/>
      <c r="G21" s="92"/>
      <c r="H21" s="157"/>
      <c r="I21" s="90"/>
      <c r="J21" s="88"/>
      <c r="K21" s="88"/>
      <c r="L21" s="88"/>
      <c r="M21" s="88"/>
    </row>
    <row r="22" spans="1:13" s="89" customFormat="1" ht="12.75" x14ac:dyDescent="0.2">
      <c r="A22" s="158"/>
      <c r="B22" s="141">
        <v>1208</v>
      </c>
      <c r="C22" s="100"/>
      <c r="D22" s="187"/>
      <c r="E22" s="557">
        <f>SUM(F22:G22)</f>
        <v>0</v>
      </c>
      <c r="F22" s="113">
        <v>0</v>
      </c>
      <c r="G22" s="113">
        <v>0</v>
      </c>
      <c r="H22" s="159">
        <f t="shared" ref="H22:H64" si="0">SUM(F22:G22)</f>
        <v>0</v>
      </c>
      <c r="I22" s="90">
        <f t="shared" ref="I22:I64" si="1">SUM(E22:E22)-H22</f>
        <v>0</v>
      </c>
      <c r="J22" s="88"/>
      <c r="K22" s="88"/>
      <c r="L22" s="88"/>
      <c r="M22" s="88"/>
    </row>
    <row r="23" spans="1:13" s="89" customFormat="1" ht="12.75" hidden="1" x14ac:dyDescent="0.2">
      <c r="A23" s="158"/>
      <c r="B23" s="141">
        <v>1208</v>
      </c>
      <c r="C23" s="100"/>
      <c r="D23" s="187"/>
      <c r="E23" s="557">
        <f>SUM(F23:G23)</f>
        <v>0</v>
      </c>
      <c r="F23" s="113">
        <v>0</v>
      </c>
      <c r="G23" s="113">
        <v>0</v>
      </c>
      <c r="H23" s="159">
        <f t="shared" si="0"/>
        <v>0</v>
      </c>
      <c r="I23" s="90">
        <f t="shared" si="1"/>
        <v>0</v>
      </c>
      <c r="J23" s="88"/>
      <c r="K23" s="88"/>
      <c r="L23" s="88"/>
      <c r="M23" s="88"/>
    </row>
    <row r="24" spans="1:13" s="89" customFormat="1" ht="12.75" hidden="1" x14ac:dyDescent="0.2">
      <c r="A24" s="158"/>
      <c r="B24" s="141">
        <v>1208</v>
      </c>
      <c r="C24" s="100"/>
      <c r="D24" s="187"/>
      <c r="E24" s="557">
        <v>0</v>
      </c>
      <c r="F24" s="113">
        <v>0</v>
      </c>
      <c r="G24" s="113">
        <v>0</v>
      </c>
      <c r="H24" s="159">
        <f t="shared" si="0"/>
        <v>0</v>
      </c>
      <c r="I24" s="90">
        <f t="shared" si="1"/>
        <v>0</v>
      </c>
      <c r="J24" s="88"/>
      <c r="K24" s="88"/>
      <c r="L24" s="88"/>
      <c r="M24" s="88"/>
    </row>
    <row r="25" spans="1:13" s="89" customFormat="1" ht="12.75" hidden="1" x14ac:dyDescent="0.2">
      <c r="A25" s="158"/>
      <c r="B25" s="141">
        <v>1208</v>
      </c>
      <c r="C25" s="100"/>
      <c r="D25" s="187"/>
      <c r="E25" s="557">
        <v>0</v>
      </c>
      <c r="F25" s="113">
        <v>0</v>
      </c>
      <c r="G25" s="113">
        <v>0</v>
      </c>
      <c r="H25" s="159">
        <f t="shared" si="0"/>
        <v>0</v>
      </c>
      <c r="I25" s="90">
        <f t="shared" si="1"/>
        <v>0</v>
      </c>
      <c r="J25" s="88"/>
      <c r="K25" s="88"/>
      <c r="L25" s="88"/>
      <c r="M25" s="88"/>
    </row>
    <row r="26" spans="1:13" s="89" customFormat="1" ht="12.75" hidden="1" x14ac:dyDescent="0.2">
      <c r="A26" s="158"/>
      <c r="B26" s="141">
        <v>1208</v>
      </c>
      <c r="C26" s="100"/>
      <c r="D26" s="187"/>
      <c r="E26" s="557">
        <v>0</v>
      </c>
      <c r="F26" s="113">
        <v>0</v>
      </c>
      <c r="G26" s="113">
        <v>0</v>
      </c>
      <c r="H26" s="159">
        <f t="shared" si="0"/>
        <v>0</v>
      </c>
      <c r="I26" s="90">
        <f t="shared" si="1"/>
        <v>0</v>
      </c>
      <c r="J26" s="88"/>
      <c r="K26" s="88"/>
      <c r="L26" s="88"/>
      <c r="M26" s="88"/>
    </row>
    <row r="27" spans="1:13" s="89" customFormat="1" ht="12.75" hidden="1" x14ac:dyDescent="0.2">
      <c r="A27" s="158"/>
      <c r="B27" s="141">
        <v>1201</v>
      </c>
      <c r="C27" s="100"/>
      <c r="D27" s="187"/>
      <c r="E27" s="558"/>
      <c r="F27" s="109"/>
      <c r="G27" s="109"/>
      <c r="H27" s="159">
        <f t="shared" si="0"/>
        <v>0</v>
      </c>
      <c r="I27" s="90">
        <f t="shared" si="1"/>
        <v>0</v>
      </c>
      <c r="J27" s="88"/>
      <c r="K27" s="88"/>
      <c r="L27" s="88"/>
      <c r="M27" s="88"/>
    </row>
    <row r="28" spans="1:13" s="89" customFormat="1" ht="12.75" hidden="1" x14ac:dyDescent="0.2">
      <c r="A28" s="158"/>
      <c r="B28" s="141">
        <v>1201</v>
      </c>
      <c r="C28" s="100"/>
      <c r="D28" s="187"/>
      <c r="E28" s="558"/>
      <c r="F28" s="109"/>
      <c r="G28" s="109"/>
      <c r="H28" s="159">
        <f t="shared" si="0"/>
        <v>0</v>
      </c>
      <c r="I28" s="90">
        <f t="shared" si="1"/>
        <v>0</v>
      </c>
      <c r="J28" s="88"/>
      <c r="K28" s="88"/>
      <c r="L28" s="88"/>
      <c r="M28" s="88"/>
    </row>
    <row r="29" spans="1:13" s="89" customFormat="1" ht="12.75" hidden="1" x14ac:dyDescent="0.2">
      <c r="A29" s="158"/>
      <c r="B29" s="141">
        <v>1201</v>
      </c>
      <c r="C29" s="100"/>
      <c r="D29" s="186"/>
      <c r="E29" s="559"/>
      <c r="F29" s="109"/>
      <c r="G29" s="109"/>
      <c r="H29" s="159">
        <f t="shared" si="0"/>
        <v>0</v>
      </c>
      <c r="I29" s="90">
        <f t="shared" si="1"/>
        <v>0</v>
      </c>
      <c r="J29" s="88"/>
      <c r="K29" s="88"/>
      <c r="L29" s="88"/>
      <c r="M29" s="88"/>
    </row>
    <row r="30" spans="1:13" s="89" customFormat="1" ht="12.75" hidden="1" x14ac:dyDescent="0.2">
      <c r="A30" s="158"/>
      <c r="B30" s="141">
        <v>1201</v>
      </c>
      <c r="C30" s="100"/>
      <c r="D30" s="186"/>
      <c r="E30" s="559"/>
      <c r="F30" s="109"/>
      <c r="G30" s="109"/>
      <c r="H30" s="159">
        <f t="shared" si="0"/>
        <v>0</v>
      </c>
      <c r="I30" s="90">
        <f t="shared" si="1"/>
        <v>0</v>
      </c>
      <c r="J30" s="88"/>
      <c r="K30" s="88"/>
      <c r="L30" s="88"/>
      <c r="M30" s="88"/>
    </row>
    <row r="31" spans="1:13" s="89" customFormat="1" ht="12.75" hidden="1" x14ac:dyDescent="0.2">
      <c r="A31" s="158"/>
      <c r="B31" s="141">
        <v>1201</v>
      </c>
      <c r="C31" s="100"/>
      <c r="D31" s="186"/>
      <c r="E31" s="559"/>
      <c r="F31" s="111"/>
      <c r="G31" s="109"/>
      <c r="H31" s="159">
        <f t="shared" si="0"/>
        <v>0</v>
      </c>
      <c r="I31" s="90">
        <f t="shared" si="1"/>
        <v>0</v>
      </c>
      <c r="J31" s="88"/>
      <c r="K31" s="88"/>
      <c r="L31" s="88"/>
      <c r="M31" s="88"/>
    </row>
    <row r="32" spans="1:13" s="89" customFormat="1" ht="12.75" hidden="1" x14ac:dyDescent="0.2">
      <c r="A32" s="158"/>
      <c r="B32" s="141">
        <v>1201</v>
      </c>
      <c r="C32" s="100"/>
      <c r="D32" s="186"/>
      <c r="E32" s="559"/>
      <c r="F32" s="109"/>
      <c r="G32" s="109"/>
      <c r="H32" s="159">
        <f t="shared" si="0"/>
        <v>0</v>
      </c>
      <c r="I32" s="90">
        <f t="shared" si="1"/>
        <v>0</v>
      </c>
      <c r="J32" s="88"/>
      <c r="K32" s="88"/>
      <c r="L32" s="88"/>
      <c r="M32" s="88"/>
    </row>
    <row r="33" spans="1:13" s="89" customFormat="1" ht="12.75" hidden="1" x14ac:dyDescent="0.2">
      <c r="A33" s="158"/>
      <c r="B33" s="141">
        <v>1201</v>
      </c>
      <c r="C33" s="100"/>
      <c r="D33" s="186"/>
      <c r="E33" s="559"/>
      <c r="F33" s="109"/>
      <c r="G33" s="109"/>
      <c r="H33" s="159">
        <f t="shared" si="0"/>
        <v>0</v>
      </c>
      <c r="I33" s="90">
        <f t="shared" si="1"/>
        <v>0</v>
      </c>
      <c r="J33" s="88"/>
      <c r="K33" s="88"/>
      <c r="L33" s="88"/>
      <c r="M33" s="88"/>
    </row>
    <row r="34" spans="1:13" s="89" customFormat="1" ht="12.75" hidden="1" x14ac:dyDescent="0.2">
      <c r="A34" s="158"/>
      <c r="B34" s="141">
        <v>1201</v>
      </c>
      <c r="C34" s="100"/>
      <c r="D34" s="186"/>
      <c r="E34" s="559"/>
      <c r="F34" s="109"/>
      <c r="G34" s="109"/>
      <c r="H34" s="159">
        <f t="shared" si="0"/>
        <v>0</v>
      </c>
      <c r="I34" s="90">
        <f t="shared" si="1"/>
        <v>0</v>
      </c>
      <c r="J34" s="88"/>
      <c r="K34" s="88"/>
      <c r="L34" s="88"/>
      <c r="M34" s="88"/>
    </row>
    <row r="35" spans="1:13" s="89" customFormat="1" ht="12.75" hidden="1" x14ac:dyDescent="0.2">
      <c r="A35" s="158"/>
      <c r="B35" s="141">
        <v>1201</v>
      </c>
      <c r="C35" s="100"/>
      <c r="D35" s="186"/>
      <c r="E35" s="559"/>
      <c r="F35" s="109"/>
      <c r="G35" s="109"/>
      <c r="H35" s="159">
        <f t="shared" si="0"/>
        <v>0</v>
      </c>
      <c r="I35" s="90">
        <f t="shared" si="1"/>
        <v>0</v>
      </c>
      <c r="J35" s="88"/>
      <c r="K35" s="88"/>
      <c r="L35" s="88"/>
      <c r="M35" s="88"/>
    </row>
    <row r="36" spans="1:13" s="89" customFormat="1" ht="12.75" hidden="1" x14ac:dyDescent="0.2">
      <c r="A36" s="158"/>
      <c r="B36" s="141">
        <v>1201</v>
      </c>
      <c r="C36" s="100"/>
      <c r="D36" s="186"/>
      <c r="E36" s="559"/>
      <c r="F36" s="109"/>
      <c r="G36" s="109"/>
      <c r="H36" s="159">
        <f t="shared" si="0"/>
        <v>0</v>
      </c>
      <c r="I36" s="90">
        <f t="shared" si="1"/>
        <v>0</v>
      </c>
      <c r="J36" s="88"/>
      <c r="K36" s="88"/>
      <c r="L36" s="88"/>
      <c r="M36" s="88"/>
    </row>
    <row r="37" spans="1:13" s="89" customFormat="1" ht="12.75" hidden="1" x14ac:dyDescent="0.2">
      <c r="A37" s="158"/>
      <c r="B37" s="141">
        <v>1201</v>
      </c>
      <c r="C37" s="100"/>
      <c r="D37" s="186"/>
      <c r="E37" s="559"/>
      <c r="F37" s="109"/>
      <c r="G37" s="109"/>
      <c r="H37" s="159">
        <f t="shared" si="0"/>
        <v>0</v>
      </c>
      <c r="I37" s="90">
        <f t="shared" si="1"/>
        <v>0</v>
      </c>
      <c r="J37" s="88"/>
      <c r="K37" s="88"/>
      <c r="L37" s="88"/>
      <c r="M37" s="88"/>
    </row>
    <row r="38" spans="1:13" s="89" customFormat="1" ht="12.75" hidden="1" x14ac:dyDescent="0.2">
      <c r="A38" s="158"/>
      <c r="B38" s="141">
        <v>1201</v>
      </c>
      <c r="C38" s="100"/>
      <c r="D38" s="186"/>
      <c r="E38" s="559"/>
      <c r="F38" s="109"/>
      <c r="G38" s="109"/>
      <c r="H38" s="159">
        <f t="shared" si="0"/>
        <v>0</v>
      </c>
      <c r="I38" s="90">
        <f t="shared" si="1"/>
        <v>0</v>
      </c>
      <c r="J38" s="88"/>
      <c r="K38" s="88"/>
      <c r="L38" s="88"/>
      <c r="M38" s="88"/>
    </row>
    <row r="39" spans="1:13" s="89" customFormat="1" ht="12.75" hidden="1" x14ac:dyDescent="0.2">
      <c r="A39" s="158"/>
      <c r="B39" s="141">
        <v>1201</v>
      </c>
      <c r="C39" s="100"/>
      <c r="D39" s="186"/>
      <c r="E39" s="559"/>
      <c r="F39" s="109"/>
      <c r="G39" s="109"/>
      <c r="H39" s="159">
        <f t="shared" si="0"/>
        <v>0</v>
      </c>
      <c r="I39" s="90">
        <f t="shared" si="1"/>
        <v>0</v>
      </c>
      <c r="J39" s="88"/>
      <c r="K39" s="88"/>
      <c r="L39" s="88"/>
      <c r="M39" s="88"/>
    </row>
    <row r="40" spans="1:13" s="89" customFormat="1" ht="12.75" hidden="1" x14ac:dyDescent="0.2">
      <c r="A40" s="158"/>
      <c r="B40" s="141">
        <v>1201</v>
      </c>
      <c r="C40" s="100"/>
      <c r="D40" s="186"/>
      <c r="E40" s="559"/>
      <c r="F40" s="109"/>
      <c r="G40" s="109"/>
      <c r="H40" s="159">
        <f t="shared" si="0"/>
        <v>0</v>
      </c>
      <c r="I40" s="90">
        <f t="shared" si="1"/>
        <v>0</v>
      </c>
      <c r="J40" s="88"/>
      <c r="K40" s="88"/>
      <c r="L40" s="88"/>
      <c r="M40" s="88"/>
    </row>
    <row r="41" spans="1:13" s="89" customFormat="1" ht="12.75" hidden="1" x14ac:dyDescent="0.2">
      <c r="A41" s="158"/>
      <c r="B41" s="141">
        <v>1201</v>
      </c>
      <c r="C41" s="100"/>
      <c r="D41" s="188"/>
      <c r="E41" s="559"/>
      <c r="F41" s="109"/>
      <c r="G41" s="109"/>
      <c r="H41" s="159">
        <f t="shared" si="0"/>
        <v>0</v>
      </c>
      <c r="I41" s="90">
        <f t="shared" si="1"/>
        <v>0</v>
      </c>
      <c r="J41" s="88"/>
      <c r="K41" s="88"/>
      <c r="L41" s="88"/>
      <c r="M41" s="88"/>
    </row>
    <row r="42" spans="1:13" s="89" customFormat="1" ht="12.75" hidden="1" x14ac:dyDescent="0.2">
      <c r="A42" s="158"/>
      <c r="B42" s="141">
        <v>1201</v>
      </c>
      <c r="C42" s="100"/>
      <c r="D42" s="188"/>
      <c r="E42" s="559"/>
      <c r="F42" s="109"/>
      <c r="G42" s="109"/>
      <c r="H42" s="159">
        <f t="shared" si="0"/>
        <v>0</v>
      </c>
      <c r="I42" s="90">
        <f t="shared" si="1"/>
        <v>0</v>
      </c>
      <c r="J42" s="88"/>
      <c r="K42" s="88"/>
      <c r="L42" s="88"/>
      <c r="M42" s="88"/>
    </row>
    <row r="43" spans="1:13" s="89" customFormat="1" ht="12.75" x14ac:dyDescent="0.2">
      <c r="A43" s="160"/>
      <c r="B43" s="91">
        <v>1208</v>
      </c>
      <c r="C43" s="91"/>
      <c r="D43" s="157" t="s">
        <v>203</v>
      </c>
      <c r="E43" s="560">
        <f>SUM(E22:E42)</f>
        <v>0</v>
      </c>
      <c r="F43" s="112">
        <f t="shared" ref="F43:G43" si="2">SUM(F22:F42)</f>
        <v>0</v>
      </c>
      <c r="G43" s="112">
        <f t="shared" si="2"/>
        <v>0</v>
      </c>
      <c r="H43" s="159">
        <f t="shared" si="0"/>
        <v>0</v>
      </c>
      <c r="I43" s="90">
        <f t="shared" si="1"/>
        <v>0</v>
      </c>
      <c r="J43" s="88"/>
      <c r="K43" s="88"/>
      <c r="L43" s="88"/>
      <c r="M43" s="88"/>
    </row>
    <row r="44" spans="1:13" s="89" customFormat="1" ht="12.75" hidden="1" customHeight="1" x14ac:dyDescent="0.2">
      <c r="A44" s="158"/>
      <c r="B44" s="139">
        <v>1300</v>
      </c>
      <c r="C44" s="99"/>
      <c r="D44" s="189" t="s">
        <v>212</v>
      </c>
      <c r="E44" s="557"/>
      <c r="F44" s="109"/>
      <c r="G44" s="109"/>
      <c r="H44" s="159">
        <f t="shared" si="0"/>
        <v>0</v>
      </c>
      <c r="I44" s="90">
        <f t="shared" si="1"/>
        <v>0</v>
      </c>
      <c r="J44" s="88"/>
      <c r="K44" s="88"/>
      <c r="L44" s="88"/>
      <c r="M44" s="88"/>
    </row>
    <row r="45" spans="1:13" s="89" customFormat="1" ht="12.75" hidden="1" customHeight="1" x14ac:dyDescent="0.2">
      <c r="A45" s="158"/>
      <c r="B45" s="139"/>
      <c r="C45" s="99"/>
      <c r="D45" s="189" t="s">
        <v>200</v>
      </c>
      <c r="E45" s="557"/>
      <c r="F45" s="109"/>
      <c r="G45" s="109"/>
      <c r="H45" s="159">
        <f t="shared" si="0"/>
        <v>0</v>
      </c>
      <c r="I45" s="90">
        <f t="shared" si="1"/>
        <v>0</v>
      </c>
      <c r="J45" s="88"/>
      <c r="K45" s="88"/>
      <c r="L45" s="88"/>
      <c r="M45" s="88"/>
    </row>
    <row r="46" spans="1:13" s="89" customFormat="1" ht="12.75" hidden="1" customHeight="1" x14ac:dyDescent="0.2">
      <c r="A46" s="158"/>
      <c r="B46" s="141">
        <v>1301</v>
      </c>
      <c r="C46" s="100"/>
      <c r="D46" s="186"/>
      <c r="E46" s="557">
        <v>0</v>
      </c>
      <c r="F46" s="109">
        <v>0</v>
      </c>
      <c r="G46" s="109">
        <v>0</v>
      </c>
      <c r="H46" s="159">
        <f t="shared" si="0"/>
        <v>0</v>
      </c>
      <c r="I46" s="90">
        <f t="shared" si="1"/>
        <v>0</v>
      </c>
      <c r="J46" s="88"/>
      <c r="K46" s="88"/>
      <c r="L46" s="88"/>
      <c r="M46" s="88"/>
    </row>
    <row r="47" spans="1:13" s="89" customFormat="1" ht="12.75" hidden="1" customHeight="1" x14ac:dyDescent="0.2">
      <c r="A47" s="158"/>
      <c r="B47" s="141">
        <v>1302</v>
      </c>
      <c r="C47" s="100"/>
      <c r="D47" s="186"/>
      <c r="E47" s="557">
        <v>0</v>
      </c>
      <c r="F47" s="109">
        <v>0</v>
      </c>
      <c r="G47" s="109">
        <v>0</v>
      </c>
      <c r="H47" s="159">
        <f t="shared" si="0"/>
        <v>0</v>
      </c>
      <c r="I47" s="90">
        <f t="shared" si="1"/>
        <v>0</v>
      </c>
      <c r="J47" s="88"/>
      <c r="K47" s="88"/>
      <c r="L47" s="88"/>
      <c r="M47" s="88"/>
    </row>
    <row r="48" spans="1:13" s="89" customFormat="1" ht="12.75" hidden="1" customHeight="1" x14ac:dyDescent="0.2">
      <c r="A48" s="158"/>
      <c r="B48" s="141">
        <v>1303</v>
      </c>
      <c r="C48" s="100"/>
      <c r="D48" s="186"/>
      <c r="E48" s="557">
        <v>0</v>
      </c>
      <c r="F48" s="109">
        <v>0</v>
      </c>
      <c r="G48" s="109">
        <v>0</v>
      </c>
      <c r="H48" s="159">
        <f t="shared" si="0"/>
        <v>0</v>
      </c>
      <c r="I48" s="90">
        <f t="shared" si="1"/>
        <v>0</v>
      </c>
      <c r="J48" s="88"/>
      <c r="K48" s="88"/>
      <c r="L48" s="88"/>
      <c r="M48" s="88"/>
    </row>
    <row r="49" spans="1:13" s="89" customFormat="1" ht="12.75" hidden="1" customHeight="1" x14ac:dyDescent="0.2">
      <c r="A49" s="158"/>
      <c r="B49" s="141">
        <v>1399</v>
      </c>
      <c r="C49" s="100"/>
      <c r="D49" s="186" t="s">
        <v>203</v>
      </c>
      <c r="E49" s="560">
        <f>SUM(E44:E48)</f>
        <v>0</v>
      </c>
      <c r="F49" s="112">
        <f>SUM(F44:F48)</f>
        <v>0</v>
      </c>
      <c r="G49" s="112">
        <f>SUM(G44:G48)</f>
        <v>0</v>
      </c>
      <c r="H49" s="159">
        <f t="shared" si="0"/>
        <v>0</v>
      </c>
      <c r="I49" s="90">
        <f t="shared" si="1"/>
        <v>0</v>
      </c>
      <c r="J49" s="88"/>
      <c r="K49" s="88"/>
      <c r="L49" s="88"/>
      <c r="M49" s="88"/>
    </row>
    <row r="50" spans="1:13" s="89" customFormat="1" ht="12.75" hidden="1" customHeight="1" x14ac:dyDescent="0.2">
      <c r="A50" s="158"/>
      <c r="B50" s="139">
        <v>1400</v>
      </c>
      <c r="C50" s="99"/>
      <c r="D50" s="189" t="s">
        <v>218</v>
      </c>
      <c r="E50" s="557"/>
      <c r="F50" s="109"/>
      <c r="G50" s="109"/>
      <c r="H50" s="159">
        <f t="shared" si="0"/>
        <v>0</v>
      </c>
      <c r="I50" s="90">
        <f t="shared" si="1"/>
        <v>0</v>
      </c>
      <c r="J50" s="88"/>
      <c r="K50" s="88"/>
      <c r="L50" s="88"/>
      <c r="M50" s="88"/>
    </row>
    <row r="51" spans="1:13" s="89" customFormat="1" ht="12.75" hidden="1" customHeight="1" x14ac:dyDescent="0.2">
      <c r="A51" s="158"/>
      <c r="B51" s="141">
        <v>1401</v>
      </c>
      <c r="C51" s="100"/>
      <c r="D51" s="186"/>
      <c r="E51" s="557">
        <v>0</v>
      </c>
      <c r="F51" s="109">
        <v>0</v>
      </c>
      <c r="G51" s="109">
        <v>0</v>
      </c>
      <c r="H51" s="159">
        <f t="shared" si="0"/>
        <v>0</v>
      </c>
      <c r="I51" s="90">
        <f t="shared" si="1"/>
        <v>0</v>
      </c>
      <c r="J51" s="88"/>
      <c r="K51" s="88"/>
      <c r="L51" s="88"/>
      <c r="M51" s="88"/>
    </row>
    <row r="52" spans="1:13" s="89" customFormat="1" ht="12.75" hidden="1" customHeight="1" x14ac:dyDescent="0.2">
      <c r="A52" s="158"/>
      <c r="B52" s="141">
        <v>1402</v>
      </c>
      <c r="C52" s="100"/>
      <c r="D52" s="186"/>
      <c r="E52" s="557">
        <v>0</v>
      </c>
      <c r="F52" s="109">
        <v>0</v>
      </c>
      <c r="G52" s="109">
        <v>0</v>
      </c>
      <c r="H52" s="159">
        <f t="shared" si="0"/>
        <v>0</v>
      </c>
      <c r="I52" s="90">
        <f t="shared" si="1"/>
        <v>0</v>
      </c>
      <c r="J52" s="88"/>
      <c r="K52" s="88"/>
      <c r="L52" s="88"/>
      <c r="M52" s="88"/>
    </row>
    <row r="53" spans="1:13" s="89" customFormat="1" ht="12.75" hidden="1" customHeight="1" x14ac:dyDescent="0.2">
      <c r="A53" s="158"/>
      <c r="B53" s="141">
        <v>1403</v>
      </c>
      <c r="C53" s="100"/>
      <c r="D53" s="186"/>
      <c r="E53" s="557">
        <v>0</v>
      </c>
      <c r="F53" s="109">
        <v>0</v>
      </c>
      <c r="G53" s="109">
        <v>0</v>
      </c>
      <c r="H53" s="159">
        <f t="shared" si="0"/>
        <v>0</v>
      </c>
      <c r="I53" s="90">
        <f t="shared" si="1"/>
        <v>0</v>
      </c>
      <c r="J53" s="88"/>
      <c r="K53" s="88"/>
      <c r="L53" s="88"/>
      <c r="M53" s="88"/>
    </row>
    <row r="54" spans="1:13" s="89" customFormat="1" ht="12.75" hidden="1" customHeight="1" x14ac:dyDescent="0.2">
      <c r="A54" s="158"/>
      <c r="B54" s="141">
        <v>1499</v>
      </c>
      <c r="C54" s="100"/>
      <c r="D54" s="186" t="s">
        <v>203</v>
      </c>
      <c r="E54" s="560">
        <f>SUM(E51:E53)</f>
        <v>0</v>
      </c>
      <c r="F54" s="112">
        <f>SUM(F51:F53)</f>
        <v>0</v>
      </c>
      <c r="G54" s="112">
        <f>SUM(G51:G53)</f>
        <v>0</v>
      </c>
      <c r="H54" s="159">
        <f t="shared" si="0"/>
        <v>0</v>
      </c>
      <c r="I54" s="90">
        <f t="shared" si="1"/>
        <v>0</v>
      </c>
      <c r="J54" s="88"/>
      <c r="K54" s="88"/>
      <c r="L54" s="88"/>
      <c r="M54" s="88"/>
    </row>
    <row r="55" spans="1:13" s="89" customFormat="1" ht="12.75" x14ac:dyDescent="0.2">
      <c r="A55" s="161"/>
      <c r="B55" s="139">
        <v>1600</v>
      </c>
      <c r="C55" s="99" t="s">
        <v>22</v>
      </c>
      <c r="D55" s="189" t="s">
        <v>224</v>
      </c>
      <c r="E55" s="557"/>
      <c r="F55" s="109"/>
      <c r="G55" s="109"/>
      <c r="H55" s="159">
        <f t="shared" si="0"/>
        <v>0</v>
      </c>
      <c r="I55" s="90">
        <f t="shared" si="1"/>
        <v>0</v>
      </c>
      <c r="J55" s="88"/>
      <c r="K55" s="88"/>
      <c r="L55" s="88"/>
      <c r="M55" s="88"/>
    </row>
    <row r="56" spans="1:13" s="89" customFormat="1" ht="12.75" x14ac:dyDescent="0.2">
      <c r="A56" s="158"/>
      <c r="B56" s="141">
        <v>1608</v>
      </c>
      <c r="C56" s="100"/>
      <c r="D56" s="187"/>
      <c r="E56" s="557">
        <f>SUM(F56:G56)</f>
        <v>0</v>
      </c>
      <c r="F56" s="113">
        <v>0</v>
      </c>
      <c r="G56" s="113">
        <v>0</v>
      </c>
      <c r="H56" s="159">
        <f t="shared" si="0"/>
        <v>0</v>
      </c>
      <c r="I56" s="90">
        <f t="shared" si="1"/>
        <v>0</v>
      </c>
      <c r="J56" s="88"/>
      <c r="K56" s="88"/>
      <c r="L56" s="88"/>
      <c r="M56" s="88"/>
    </row>
    <row r="57" spans="1:13" s="89" customFormat="1" ht="12.75" hidden="1" x14ac:dyDescent="0.2">
      <c r="A57" s="158"/>
      <c r="B57" s="141">
        <v>1608</v>
      </c>
      <c r="C57" s="100"/>
      <c r="D57" s="187"/>
      <c r="E57" s="557">
        <v>0</v>
      </c>
      <c r="F57" s="113">
        <v>0</v>
      </c>
      <c r="G57" s="113">
        <v>0</v>
      </c>
      <c r="H57" s="159">
        <f t="shared" si="0"/>
        <v>0</v>
      </c>
      <c r="I57" s="90">
        <f t="shared" si="1"/>
        <v>0</v>
      </c>
      <c r="J57" s="88"/>
      <c r="K57" s="88"/>
      <c r="L57" s="88"/>
      <c r="M57" s="88"/>
    </row>
    <row r="58" spans="1:13" s="89" customFormat="1" ht="12.75" hidden="1" x14ac:dyDescent="0.2">
      <c r="A58" s="158"/>
      <c r="B58" s="141">
        <v>1608</v>
      </c>
      <c r="C58" s="100"/>
      <c r="D58" s="187"/>
      <c r="E58" s="557">
        <v>0</v>
      </c>
      <c r="F58" s="113">
        <v>0</v>
      </c>
      <c r="G58" s="113">
        <v>0</v>
      </c>
      <c r="H58" s="159">
        <f t="shared" si="0"/>
        <v>0</v>
      </c>
      <c r="I58" s="90">
        <f t="shared" si="1"/>
        <v>0</v>
      </c>
      <c r="J58" s="88"/>
      <c r="K58" s="88"/>
      <c r="L58" s="88"/>
      <c r="M58" s="88"/>
    </row>
    <row r="59" spans="1:13" s="89" customFormat="1" ht="12.75" hidden="1" x14ac:dyDescent="0.2">
      <c r="A59" s="158"/>
      <c r="B59" s="141">
        <v>1608</v>
      </c>
      <c r="C59" s="100"/>
      <c r="D59" s="187"/>
      <c r="E59" s="557">
        <v>0</v>
      </c>
      <c r="F59" s="113">
        <v>0</v>
      </c>
      <c r="G59" s="113">
        <v>0</v>
      </c>
      <c r="H59" s="159">
        <f t="shared" si="0"/>
        <v>0</v>
      </c>
      <c r="I59" s="90">
        <f t="shared" si="1"/>
        <v>0</v>
      </c>
      <c r="J59" s="88"/>
      <c r="K59" s="88"/>
      <c r="L59" s="88"/>
      <c r="M59" s="88"/>
    </row>
    <row r="60" spans="1:13" s="89" customFormat="1" ht="12.75" hidden="1" x14ac:dyDescent="0.2">
      <c r="A60" s="158"/>
      <c r="B60" s="141">
        <v>1608</v>
      </c>
      <c r="C60" s="100"/>
      <c r="D60" s="187"/>
      <c r="E60" s="557">
        <v>0</v>
      </c>
      <c r="F60" s="113">
        <v>0</v>
      </c>
      <c r="G60" s="113">
        <v>0</v>
      </c>
      <c r="H60" s="159">
        <f t="shared" si="0"/>
        <v>0</v>
      </c>
      <c r="I60" s="90">
        <f t="shared" si="1"/>
        <v>0</v>
      </c>
      <c r="J60" s="88"/>
      <c r="K60" s="88"/>
      <c r="L60" s="88"/>
      <c r="M60" s="88"/>
    </row>
    <row r="61" spans="1:13" s="89" customFormat="1" ht="12.75" hidden="1" x14ac:dyDescent="0.2">
      <c r="A61" s="158"/>
      <c r="B61" s="141">
        <v>1608</v>
      </c>
      <c r="C61" s="100"/>
      <c r="D61" s="186"/>
      <c r="E61" s="557">
        <v>0</v>
      </c>
      <c r="F61" s="113">
        <v>0</v>
      </c>
      <c r="G61" s="113">
        <v>0</v>
      </c>
      <c r="H61" s="159">
        <f t="shared" si="0"/>
        <v>0</v>
      </c>
      <c r="I61" s="90">
        <f t="shared" si="1"/>
        <v>0</v>
      </c>
      <c r="J61" s="88"/>
      <c r="K61" s="88"/>
      <c r="L61" s="88"/>
      <c r="M61" s="88"/>
    </row>
    <row r="62" spans="1:13" s="89" customFormat="1" ht="12.75" hidden="1" x14ac:dyDescent="0.2">
      <c r="A62" s="158"/>
      <c r="B62" s="141">
        <v>1608</v>
      </c>
      <c r="C62" s="100"/>
      <c r="D62" s="188"/>
      <c r="E62" s="557">
        <v>0</v>
      </c>
      <c r="F62" s="113">
        <v>0</v>
      </c>
      <c r="G62" s="113">
        <v>0</v>
      </c>
      <c r="H62" s="159">
        <f t="shared" si="0"/>
        <v>0</v>
      </c>
      <c r="I62" s="90">
        <f t="shared" si="1"/>
        <v>0</v>
      </c>
      <c r="J62" s="88"/>
      <c r="K62" s="88"/>
      <c r="L62" s="88"/>
      <c r="M62" s="88"/>
    </row>
    <row r="63" spans="1:13" s="89" customFormat="1" ht="12.75" x14ac:dyDescent="0.2">
      <c r="A63" s="162"/>
      <c r="B63" s="104">
        <v>1608</v>
      </c>
      <c r="C63" s="106"/>
      <c r="D63" s="190" t="s">
        <v>203</v>
      </c>
      <c r="E63" s="560">
        <f>SUM(E56:E62)</f>
        <v>0</v>
      </c>
      <c r="F63" s="112">
        <f t="shared" ref="F63:G63" si="3">SUM(F56:F62)</f>
        <v>0</v>
      </c>
      <c r="G63" s="112">
        <f t="shared" si="3"/>
        <v>0</v>
      </c>
      <c r="H63" s="159">
        <f t="shared" si="0"/>
        <v>0</v>
      </c>
      <c r="I63" s="90">
        <f t="shared" si="1"/>
        <v>0</v>
      </c>
      <c r="J63" s="88"/>
      <c r="K63" s="88"/>
      <c r="L63" s="88"/>
      <c r="M63" s="88"/>
    </row>
    <row r="64" spans="1:13" s="89" customFormat="1" ht="13.5" thickBot="1" x14ac:dyDescent="0.25">
      <c r="A64" s="163"/>
      <c r="B64" s="124"/>
      <c r="C64" s="122"/>
      <c r="D64" s="191" t="s">
        <v>229</v>
      </c>
      <c r="E64" s="561">
        <f>SUM(E63,E54,E49,E43,E20)</f>
        <v>0</v>
      </c>
      <c r="F64" s="121">
        <f t="shared" ref="F64:G64" si="4">SUM(F63,F54,F49,F43,F20)</f>
        <v>0</v>
      </c>
      <c r="G64" s="121">
        <f t="shared" si="4"/>
        <v>0</v>
      </c>
      <c r="H64" s="164">
        <f t="shared" si="0"/>
        <v>0</v>
      </c>
      <c r="I64" s="90">
        <f t="shared" si="1"/>
        <v>0</v>
      </c>
      <c r="J64" s="88"/>
      <c r="K64" s="88"/>
      <c r="L64" s="88"/>
      <c r="M64" s="88"/>
    </row>
    <row r="65" spans="1:13" s="89" customFormat="1" ht="12.75" x14ac:dyDescent="0.2">
      <c r="A65" s="156">
        <v>20</v>
      </c>
      <c r="B65" s="139" t="s">
        <v>230</v>
      </c>
      <c r="C65" s="99"/>
      <c r="D65" s="192"/>
      <c r="E65" s="557"/>
      <c r="F65" s="109"/>
      <c r="G65" s="109"/>
      <c r="H65" s="159"/>
      <c r="I65" s="90"/>
      <c r="J65" s="88"/>
      <c r="K65" s="88"/>
      <c r="L65" s="88"/>
      <c r="M65" s="88"/>
    </row>
    <row r="66" spans="1:13" s="89" customFormat="1" ht="12.75" x14ac:dyDescent="0.2">
      <c r="A66" s="158"/>
      <c r="B66" s="139">
        <v>2100</v>
      </c>
      <c r="C66" s="99" t="s">
        <v>22</v>
      </c>
      <c r="D66" s="193" t="s">
        <v>232</v>
      </c>
      <c r="E66" s="557"/>
      <c r="F66" s="109"/>
      <c r="G66" s="109"/>
      <c r="H66" s="159"/>
      <c r="I66" s="90"/>
      <c r="J66" s="88"/>
      <c r="K66" s="88"/>
      <c r="L66" s="88"/>
      <c r="M66" s="88"/>
    </row>
    <row r="67" spans="1:13" s="89" customFormat="1" ht="12.75" x14ac:dyDescent="0.2">
      <c r="A67" s="158"/>
      <c r="B67" s="139"/>
      <c r="C67" s="99"/>
      <c r="D67" s="193" t="s">
        <v>233</v>
      </c>
      <c r="E67" s="557"/>
      <c r="F67" s="109"/>
      <c r="G67" s="109"/>
      <c r="H67" s="159"/>
      <c r="I67" s="90"/>
      <c r="J67" s="88"/>
      <c r="K67" s="88"/>
      <c r="L67" s="88"/>
      <c r="M67" s="88"/>
    </row>
    <row r="68" spans="1:13" s="89" customFormat="1" ht="12.75" x14ac:dyDescent="0.2">
      <c r="A68" s="158"/>
      <c r="B68" s="141">
        <v>2108</v>
      </c>
      <c r="C68" s="100"/>
      <c r="D68" s="171"/>
      <c r="E68" s="557">
        <v>0</v>
      </c>
      <c r="F68" s="109">
        <v>0</v>
      </c>
      <c r="G68" s="109">
        <v>0</v>
      </c>
      <c r="H68" s="159">
        <f t="shared" ref="H68:H86" si="5">SUM(F68:G68)</f>
        <v>0</v>
      </c>
      <c r="I68" s="90">
        <f t="shared" ref="I68:I82" si="6">SUM(E68:E68)-H68</f>
        <v>0</v>
      </c>
      <c r="J68" s="88"/>
      <c r="K68" s="88"/>
      <c r="L68" s="88"/>
      <c r="M68" s="88"/>
    </row>
    <row r="69" spans="1:13" s="89" customFormat="1" ht="12.75" hidden="1" x14ac:dyDescent="0.2">
      <c r="A69" s="158"/>
      <c r="B69" s="141">
        <v>2108</v>
      </c>
      <c r="C69" s="100"/>
      <c r="D69" s="171"/>
      <c r="E69" s="557">
        <v>0</v>
      </c>
      <c r="F69" s="109">
        <v>0</v>
      </c>
      <c r="G69" s="109">
        <v>0</v>
      </c>
      <c r="H69" s="159">
        <f t="shared" si="5"/>
        <v>0</v>
      </c>
      <c r="I69" s="90">
        <f t="shared" si="6"/>
        <v>0</v>
      </c>
      <c r="J69" s="88"/>
      <c r="K69" s="88"/>
      <c r="L69" s="88"/>
      <c r="M69" s="88"/>
    </row>
    <row r="70" spans="1:13" s="89" customFormat="1" ht="12.75" hidden="1" x14ac:dyDescent="0.2">
      <c r="A70" s="158"/>
      <c r="B70" s="141">
        <v>2108</v>
      </c>
      <c r="C70" s="100"/>
      <c r="D70" s="171"/>
      <c r="E70" s="557">
        <v>0</v>
      </c>
      <c r="F70" s="109">
        <v>0</v>
      </c>
      <c r="G70" s="109">
        <v>0</v>
      </c>
      <c r="H70" s="159">
        <f t="shared" si="5"/>
        <v>0</v>
      </c>
      <c r="I70" s="90">
        <f t="shared" si="6"/>
        <v>0</v>
      </c>
      <c r="J70" s="88"/>
      <c r="K70" s="88"/>
      <c r="L70" s="88"/>
      <c r="M70" s="88"/>
    </row>
    <row r="71" spans="1:13" s="89" customFormat="1" ht="12.75" hidden="1" x14ac:dyDescent="0.2">
      <c r="A71" s="158"/>
      <c r="B71" s="141">
        <v>2108</v>
      </c>
      <c r="C71" s="100"/>
      <c r="D71" s="171"/>
      <c r="E71" s="557">
        <v>0</v>
      </c>
      <c r="F71" s="109">
        <v>0</v>
      </c>
      <c r="G71" s="109">
        <v>0</v>
      </c>
      <c r="H71" s="159">
        <f t="shared" si="5"/>
        <v>0</v>
      </c>
      <c r="I71" s="90">
        <f t="shared" si="6"/>
        <v>0</v>
      </c>
      <c r="J71" s="88"/>
      <c r="K71" s="88"/>
      <c r="L71" s="88"/>
      <c r="M71" s="88"/>
    </row>
    <row r="72" spans="1:13" s="89" customFormat="1" ht="12.75" x14ac:dyDescent="0.2">
      <c r="A72" s="162"/>
      <c r="B72" s="104">
        <v>2108</v>
      </c>
      <c r="C72" s="106"/>
      <c r="D72" s="190" t="s">
        <v>203</v>
      </c>
      <c r="E72" s="560">
        <f t="shared" ref="E72:G72" si="7">SUM(E68:E71)</f>
        <v>0</v>
      </c>
      <c r="F72" s="110">
        <f t="shared" si="7"/>
        <v>0</v>
      </c>
      <c r="G72" s="110">
        <f t="shared" si="7"/>
        <v>0</v>
      </c>
      <c r="H72" s="159">
        <f t="shared" si="5"/>
        <v>0</v>
      </c>
      <c r="I72" s="90">
        <f t="shared" si="6"/>
        <v>0</v>
      </c>
      <c r="J72" s="88"/>
      <c r="K72" s="88"/>
      <c r="L72" s="88"/>
      <c r="M72" s="88"/>
    </row>
    <row r="73" spans="1:13" s="89" customFormat="1" ht="12.75" x14ac:dyDescent="0.2">
      <c r="A73" s="158"/>
      <c r="B73" s="139">
        <v>2200</v>
      </c>
      <c r="C73" s="99" t="s">
        <v>22</v>
      </c>
      <c r="D73" s="193" t="s">
        <v>239</v>
      </c>
      <c r="E73" s="557"/>
      <c r="F73" s="109"/>
      <c r="G73" s="109"/>
      <c r="H73" s="159">
        <f t="shared" si="5"/>
        <v>0</v>
      </c>
      <c r="I73" s="90">
        <f t="shared" si="6"/>
        <v>0</v>
      </c>
      <c r="J73" s="88"/>
      <c r="K73" s="88"/>
      <c r="L73" s="88"/>
      <c r="M73" s="88"/>
    </row>
    <row r="74" spans="1:13" s="89" customFormat="1" ht="12.75" x14ac:dyDescent="0.2">
      <c r="A74" s="158"/>
      <c r="B74" s="139"/>
      <c r="C74" s="99"/>
      <c r="D74" s="193" t="s">
        <v>240</v>
      </c>
      <c r="E74" s="557"/>
      <c r="F74" s="109"/>
      <c r="G74" s="109"/>
      <c r="H74" s="159">
        <f t="shared" si="5"/>
        <v>0</v>
      </c>
      <c r="I74" s="90">
        <f t="shared" si="6"/>
        <v>0</v>
      </c>
      <c r="J74" s="88"/>
      <c r="K74" s="88"/>
      <c r="L74" s="88"/>
      <c r="M74" s="88"/>
    </row>
    <row r="75" spans="1:13" s="89" customFormat="1" ht="12.75" x14ac:dyDescent="0.2">
      <c r="A75" s="158"/>
      <c r="B75" s="141">
        <v>2208</v>
      </c>
      <c r="C75" s="100"/>
      <c r="D75" s="171"/>
      <c r="E75" s="557">
        <v>0</v>
      </c>
      <c r="F75" s="109">
        <v>0</v>
      </c>
      <c r="G75" s="109">
        <v>0</v>
      </c>
      <c r="H75" s="159">
        <f t="shared" si="5"/>
        <v>0</v>
      </c>
      <c r="I75" s="90">
        <f t="shared" si="6"/>
        <v>0</v>
      </c>
      <c r="J75" s="88"/>
      <c r="K75" s="88"/>
      <c r="L75" s="88"/>
      <c r="M75" s="88"/>
    </row>
    <row r="76" spans="1:13" s="89" customFormat="1" ht="12.75" hidden="1" x14ac:dyDescent="0.2">
      <c r="A76" s="158"/>
      <c r="B76" s="141">
        <v>2208</v>
      </c>
      <c r="C76" s="100"/>
      <c r="D76" s="171"/>
      <c r="E76" s="557">
        <v>0</v>
      </c>
      <c r="F76" s="109">
        <v>0</v>
      </c>
      <c r="G76" s="109">
        <v>0</v>
      </c>
      <c r="H76" s="159">
        <f t="shared" si="5"/>
        <v>0</v>
      </c>
      <c r="I76" s="90">
        <f t="shared" si="6"/>
        <v>0</v>
      </c>
      <c r="J76" s="88"/>
      <c r="K76" s="88"/>
      <c r="L76" s="88"/>
      <c r="M76" s="88"/>
    </row>
    <row r="77" spans="1:13" s="89" customFormat="1" ht="12.75" hidden="1" x14ac:dyDescent="0.2">
      <c r="A77" s="158"/>
      <c r="B77" s="141">
        <v>2208</v>
      </c>
      <c r="C77" s="100"/>
      <c r="D77" s="171"/>
      <c r="E77" s="557">
        <v>0</v>
      </c>
      <c r="F77" s="109">
        <v>0</v>
      </c>
      <c r="G77" s="109">
        <v>0</v>
      </c>
      <c r="H77" s="159">
        <f t="shared" si="5"/>
        <v>0</v>
      </c>
      <c r="I77" s="90">
        <f t="shared" si="6"/>
        <v>0</v>
      </c>
      <c r="J77" s="88"/>
      <c r="K77" s="88"/>
      <c r="L77" s="88"/>
      <c r="M77" s="88"/>
    </row>
    <row r="78" spans="1:13" s="89" customFormat="1" ht="12.75" x14ac:dyDescent="0.2">
      <c r="A78" s="162"/>
      <c r="B78" s="104">
        <v>2208</v>
      </c>
      <c r="C78" s="106"/>
      <c r="D78" s="190" t="s">
        <v>203</v>
      </c>
      <c r="E78" s="560">
        <f t="shared" ref="E78:G78" si="8">SUM(E75:E77)</f>
        <v>0</v>
      </c>
      <c r="F78" s="110">
        <f t="shared" si="8"/>
        <v>0</v>
      </c>
      <c r="G78" s="110">
        <f t="shared" si="8"/>
        <v>0</v>
      </c>
      <c r="H78" s="159">
        <f t="shared" si="5"/>
        <v>0</v>
      </c>
      <c r="I78" s="90">
        <f t="shared" si="6"/>
        <v>0</v>
      </c>
      <c r="J78" s="88"/>
      <c r="K78" s="88"/>
      <c r="L78" s="88"/>
      <c r="M78" s="88"/>
    </row>
    <row r="79" spans="1:13" s="89" customFormat="1" ht="12.75" x14ac:dyDescent="0.2">
      <c r="A79" s="158"/>
      <c r="B79" s="139">
        <v>2300</v>
      </c>
      <c r="C79" s="99" t="s">
        <v>22</v>
      </c>
      <c r="D79" s="193" t="s">
        <v>246</v>
      </c>
      <c r="E79" s="557"/>
      <c r="F79" s="109"/>
      <c r="G79" s="109"/>
      <c r="H79" s="159">
        <f t="shared" si="5"/>
        <v>0</v>
      </c>
      <c r="I79" s="90">
        <f t="shared" si="6"/>
        <v>0</v>
      </c>
      <c r="J79" s="88"/>
      <c r="K79" s="88"/>
      <c r="L79" s="88"/>
      <c r="M79" s="88"/>
    </row>
    <row r="80" spans="1:13" s="89" customFormat="1" ht="12.75" x14ac:dyDescent="0.2">
      <c r="A80" s="158"/>
      <c r="B80" s="141">
        <v>2308</v>
      </c>
      <c r="C80" s="100"/>
      <c r="D80" s="171"/>
      <c r="E80" s="557">
        <f>SUM(F80:G80)</f>
        <v>0</v>
      </c>
      <c r="F80" s="109">
        <v>0</v>
      </c>
      <c r="G80" s="109">
        <v>0</v>
      </c>
      <c r="H80" s="159">
        <f t="shared" si="5"/>
        <v>0</v>
      </c>
      <c r="I80" s="90">
        <f t="shared" si="6"/>
        <v>0</v>
      </c>
      <c r="J80" s="88"/>
      <c r="K80" s="88"/>
      <c r="L80" s="88"/>
      <c r="M80" s="88"/>
    </row>
    <row r="81" spans="1:13" s="89" customFormat="1" ht="12.75" hidden="1" x14ac:dyDescent="0.2">
      <c r="A81" s="158"/>
      <c r="B81" s="141">
        <v>2308</v>
      </c>
      <c r="C81" s="100"/>
      <c r="D81" s="171"/>
      <c r="E81" s="557">
        <f>SUM(F81:G81)</f>
        <v>0</v>
      </c>
      <c r="F81" s="109">
        <v>0</v>
      </c>
      <c r="G81" s="109">
        <v>0</v>
      </c>
      <c r="H81" s="159">
        <f t="shared" si="5"/>
        <v>0</v>
      </c>
      <c r="I81" s="90">
        <f t="shared" si="6"/>
        <v>0</v>
      </c>
      <c r="J81" s="88"/>
      <c r="K81" s="88"/>
      <c r="L81" s="88"/>
      <c r="M81" s="88"/>
    </row>
    <row r="82" spans="1:13" s="89" customFormat="1" ht="12.75" hidden="1" x14ac:dyDescent="0.2">
      <c r="A82" s="158"/>
      <c r="B82" s="141">
        <v>2308</v>
      </c>
      <c r="C82" s="100"/>
      <c r="D82" s="171"/>
      <c r="E82" s="557">
        <f>SUM(F82:G82)</f>
        <v>0</v>
      </c>
      <c r="F82" s="109">
        <v>0</v>
      </c>
      <c r="G82" s="109">
        <v>0</v>
      </c>
      <c r="H82" s="159">
        <f t="shared" si="5"/>
        <v>0</v>
      </c>
      <c r="I82" s="90">
        <f t="shared" si="6"/>
        <v>0</v>
      </c>
      <c r="J82" s="88"/>
      <c r="K82" s="88"/>
      <c r="L82" s="88"/>
      <c r="M82" s="88"/>
    </row>
    <row r="83" spans="1:13" s="89" customFormat="1" ht="12.75" hidden="1" x14ac:dyDescent="0.2">
      <c r="A83" s="158"/>
      <c r="B83" s="141">
        <v>2308</v>
      </c>
      <c r="C83" s="100"/>
      <c r="D83" s="171"/>
      <c r="E83" s="557">
        <f>SUM(F83:G83)</f>
        <v>0</v>
      </c>
      <c r="F83" s="109">
        <v>0</v>
      </c>
      <c r="G83" s="109">
        <v>0</v>
      </c>
      <c r="H83" s="159">
        <f t="shared" si="5"/>
        <v>0</v>
      </c>
      <c r="I83" s="90"/>
      <c r="J83" s="88"/>
      <c r="K83" s="88"/>
      <c r="L83" s="88"/>
      <c r="M83" s="88"/>
    </row>
    <row r="84" spans="1:13" s="89" customFormat="1" ht="12.75" hidden="1" x14ac:dyDescent="0.2">
      <c r="A84" s="158"/>
      <c r="B84" s="141">
        <v>2308</v>
      </c>
      <c r="C84" s="100"/>
      <c r="D84" s="171"/>
      <c r="E84" s="175">
        <v>0</v>
      </c>
      <c r="F84" s="109">
        <v>0</v>
      </c>
      <c r="G84" s="109">
        <v>0</v>
      </c>
      <c r="H84" s="159">
        <f t="shared" si="5"/>
        <v>0</v>
      </c>
      <c r="I84" s="90"/>
      <c r="J84" s="88"/>
      <c r="K84" s="88"/>
      <c r="L84" s="88"/>
      <c r="M84" s="88"/>
    </row>
    <row r="85" spans="1:13" s="89" customFormat="1" ht="12.75" x14ac:dyDescent="0.2">
      <c r="A85" s="162"/>
      <c r="B85" s="104">
        <v>2308</v>
      </c>
      <c r="C85" s="106"/>
      <c r="D85" s="190" t="s">
        <v>203</v>
      </c>
      <c r="E85" s="159">
        <f t="shared" ref="E85" si="9">SUM(E80:E84)</f>
        <v>0</v>
      </c>
      <c r="F85" s="110">
        <f>SUM(F80:F84)</f>
        <v>0</v>
      </c>
      <c r="G85" s="110">
        <f>SUM(G80:G84)</f>
        <v>0</v>
      </c>
      <c r="H85" s="159">
        <f t="shared" si="5"/>
        <v>0</v>
      </c>
      <c r="I85" s="90">
        <f>SUM(E85:E85)-H85</f>
        <v>0</v>
      </c>
      <c r="J85" s="88"/>
      <c r="K85" s="88"/>
      <c r="L85" s="88"/>
      <c r="M85" s="88"/>
    </row>
    <row r="86" spans="1:13" s="89" customFormat="1" ht="13.5" thickBot="1" x14ac:dyDescent="0.25">
      <c r="A86" s="163"/>
      <c r="B86" s="122"/>
      <c r="C86" s="123"/>
      <c r="D86" s="194" t="s">
        <v>229</v>
      </c>
      <c r="E86" s="561">
        <f>SUM(E85,E78,E72)</f>
        <v>0</v>
      </c>
      <c r="F86" s="121">
        <f t="shared" ref="F86:G86" si="10">SUM(F85,F78,F72)</f>
        <v>0</v>
      </c>
      <c r="G86" s="121">
        <f t="shared" si="10"/>
        <v>0</v>
      </c>
      <c r="H86" s="164">
        <f t="shared" si="5"/>
        <v>0</v>
      </c>
      <c r="I86" s="90">
        <f>SUM(E86:E86)-H86</f>
        <v>0</v>
      </c>
      <c r="J86" s="88"/>
      <c r="K86" s="88"/>
      <c r="L86" s="88"/>
      <c r="M86" s="88"/>
    </row>
    <row r="87" spans="1:13" s="89" customFormat="1" ht="12.75" x14ac:dyDescent="0.2">
      <c r="A87" s="156">
        <v>30</v>
      </c>
      <c r="B87" s="139" t="s">
        <v>251</v>
      </c>
      <c r="C87" s="99"/>
      <c r="D87" s="192"/>
      <c r="E87" s="557"/>
      <c r="F87" s="109"/>
      <c r="G87" s="109"/>
      <c r="H87" s="159"/>
      <c r="I87" s="90"/>
      <c r="J87" s="88"/>
      <c r="K87" s="88"/>
      <c r="L87" s="88"/>
      <c r="M87" s="88"/>
    </row>
    <row r="88" spans="1:13" s="89" customFormat="1" ht="12.75" hidden="1" customHeight="1" x14ac:dyDescent="0.2">
      <c r="A88" s="158"/>
      <c r="B88" s="139">
        <v>3800</v>
      </c>
      <c r="C88" s="99"/>
      <c r="D88" s="193" t="s">
        <v>253</v>
      </c>
      <c r="E88" s="557"/>
      <c r="F88" s="109"/>
      <c r="G88" s="109"/>
      <c r="H88" s="159"/>
      <c r="I88" s="90">
        <f t="shared" ref="I88:I93" si="11">SUM(E88:E88)-H88</f>
        <v>0</v>
      </c>
      <c r="J88" s="88"/>
      <c r="K88" s="88"/>
      <c r="L88" s="88"/>
      <c r="M88" s="88"/>
    </row>
    <row r="89" spans="1:13" s="89" customFormat="1" ht="12.75" hidden="1" customHeight="1" x14ac:dyDescent="0.2">
      <c r="A89" s="158"/>
      <c r="B89" s="139"/>
      <c r="C89" s="99"/>
      <c r="D89" s="193" t="s">
        <v>254</v>
      </c>
      <c r="E89" s="557">
        <v>0</v>
      </c>
      <c r="F89" s="109">
        <v>0</v>
      </c>
      <c r="G89" s="109">
        <v>0</v>
      </c>
      <c r="H89" s="159">
        <f>SUM(F89:G89)</f>
        <v>0</v>
      </c>
      <c r="I89" s="90">
        <f t="shared" si="11"/>
        <v>0</v>
      </c>
      <c r="J89" s="88"/>
      <c r="K89" s="88"/>
      <c r="L89" s="88"/>
      <c r="M89" s="88"/>
    </row>
    <row r="90" spans="1:13" s="89" customFormat="1" ht="12.75" hidden="1" customHeight="1" x14ac:dyDescent="0.2">
      <c r="A90" s="158"/>
      <c r="B90" s="141">
        <v>3808</v>
      </c>
      <c r="C90" s="100"/>
      <c r="D90" s="171"/>
      <c r="E90" s="557">
        <v>0</v>
      </c>
      <c r="F90" s="109">
        <v>0</v>
      </c>
      <c r="G90" s="109">
        <v>0</v>
      </c>
      <c r="H90" s="159">
        <f>SUM(F90:G90)</f>
        <v>0</v>
      </c>
      <c r="I90" s="90">
        <f t="shared" si="11"/>
        <v>0</v>
      </c>
      <c r="J90" s="88"/>
      <c r="K90" s="88"/>
      <c r="L90" s="88"/>
      <c r="M90" s="88"/>
    </row>
    <row r="91" spans="1:13" s="89" customFormat="1" ht="12.75" hidden="1" customHeight="1" x14ac:dyDescent="0.2">
      <c r="A91" s="158"/>
      <c r="B91" s="141">
        <v>3802</v>
      </c>
      <c r="C91" s="100"/>
      <c r="D91" s="171"/>
      <c r="E91" s="557">
        <v>0</v>
      </c>
      <c r="F91" s="109">
        <v>0</v>
      </c>
      <c r="G91" s="109">
        <v>0</v>
      </c>
      <c r="H91" s="159">
        <f>SUM(F91:G91)</f>
        <v>0</v>
      </c>
      <c r="I91" s="90">
        <f t="shared" si="11"/>
        <v>0</v>
      </c>
      <c r="J91" s="88"/>
      <c r="K91" s="88"/>
      <c r="L91" s="88"/>
      <c r="M91" s="88"/>
    </row>
    <row r="92" spans="1:13" s="89" customFormat="1" ht="12.75" hidden="1" customHeight="1" x14ac:dyDescent="0.2">
      <c r="A92" s="158"/>
      <c r="B92" s="141">
        <v>3803</v>
      </c>
      <c r="C92" s="100"/>
      <c r="D92" s="171"/>
      <c r="E92" s="557">
        <v>0</v>
      </c>
      <c r="F92" s="109">
        <v>0</v>
      </c>
      <c r="G92" s="109">
        <v>0</v>
      </c>
      <c r="H92" s="159">
        <f>SUM(F92:G92)</f>
        <v>0</v>
      </c>
      <c r="I92" s="90">
        <f t="shared" si="11"/>
        <v>0</v>
      </c>
      <c r="J92" s="88"/>
      <c r="K92" s="88"/>
      <c r="L92" s="88"/>
      <c r="M92" s="88"/>
    </row>
    <row r="93" spans="1:13" s="89" customFormat="1" ht="12.75" hidden="1" customHeight="1" x14ac:dyDescent="0.2">
      <c r="A93" s="158"/>
      <c r="B93" s="141">
        <v>3899</v>
      </c>
      <c r="C93" s="100"/>
      <c r="D93" s="171" t="s">
        <v>203</v>
      </c>
      <c r="E93" s="560">
        <v>0</v>
      </c>
      <c r="F93" s="110">
        <v>0</v>
      </c>
      <c r="G93" s="110">
        <v>0</v>
      </c>
      <c r="H93" s="159">
        <f>SUM(F93:G93)</f>
        <v>0</v>
      </c>
      <c r="I93" s="90">
        <f t="shared" si="11"/>
        <v>0</v>
      </c>
      <c r="J93" s="88"/>
      <c r="K93" s="88"/>
      <c r="L93" s="88"/>
      <c r="M93" s="88"/>
    </row>
    <row r="94" spans="1:13" s="89" customFormat="1" ht="25.5" x14ac:dyDescent="0.2">
      <c r="A94" s="158"/>
      <c r="B94" s="139">
        <v>3200</v>
      </c>
      <c r="C94" s="99" t="s">
        <v>22</v>
      </c>
      <c r="D94" s="185" t="s">
        <v>38</v>
      </c>
      <c r="E94" s="557"/>
      <c r="F94" s="109"/>
      <c r="G94" s="109"/>
      <c r="H94" s="159"/>
      <c r="I94" s="90"/>
      <c r="J94" s="88"/>
      <c r="K94" s="88"/>
      <c r="L94" s="88"/>
      <c r="M94" s="88"/>
    </row>
    <row r="95" spans="1:13" s="89" customFormat="1" ht="12.75" x14ac:dyDescent="0.2">
      <c r="A95" s="158"/>
      <c r="B95" s="141">
        <v>3208</v>
      </c>
      <c r="C95" s="100"/>
      <c r="D95" s="171"/>
      <c r="E95" s="557">
        <f>SUM(F95:G95)</f>
        <v>0</v>
      </c>
      <c r="F95" s="113">
        <v>0</v>
      </c>
      <c r="G95" s="113">
        <v>0</v>
      </c>
      <c r="H95" s="159">
        <f>SUM(F95:G95)</f>
        <v>0</v>
      </c>
      <c r="I95" s="90">
        <f>SUM(E95:E95)-H95</f>
        <v>0</v>
      </c>
      <c r="J95" s="88"/>
      <c r="K95" s="88"/>
      <c r="L95" s="88"/>
      <c r="M95" s="88"/>
    </row>
    <row r="96" spans="1:13" s="89" customFormat="1" ht="12.75" hidden="1" x14ac:dyDescent="0.2">
      <c r="A96" s="158"/>
      <c r="B96" s="141">
        <v>3208</v>
      </c>
      <c r="C96" s="100"/>
      <c r="D96" s="171"/>
      <c r="E96" s="557">
        <f>SUM(F96:G96)</f>
        <v>0</v>
      </c>
      <c r="F96" s="113">
        <v>0</v>
      </c>
      <c r="G96" s="113">
        <v>0</v>
      </c>
      <c r="H96" s="159">
        <f>SUM(F96:G96)</f>
        <v>0</v>
      </c>
      <c r="I96" s="90">
        <f>SUM(E96:E96)-H96</f>
        <v>0</v>
      </c>
      <c r="J96" s="88"/>
      <c r="K96" s="88"/>
      <c r="L96" s="88"/>
      <c r="M96" s="88"/>
    </row>
    <row r="97" spans="1:13" s="89" customFormat="1" ht="12.75" hidden="1" x14ac:dyDescent="0.2">
      <c r="A97" s="158"/>
      <c r="B97" s="141">
        <v>3208</v>
      </c>
      <c r="C97" s="100"/>
      <c r="D97" s="195"/>
      <c r="E97" s="557">
        <f>SUM(F97:G97)</f>
        <v>0</v>
      </c>
      <c r="F97" s="113">
        <v>0</v>
      </c>
      <c r="G97" s="113">
        <v>0</v>
      </c>
      <c r="H97" s="159">
        <f>SUM(F97:G97)</f>
        <v>0</v>
      </c>
      <c r="I97" s="90">
        <f>SUM(E97:E97)-H97</f>
        <v>0</v>
      </c>
      <c r="J97" s="88"/>
      <c r="K97" s="88"/>
      <c r="L97" s="88"/>
      <c r="M97" s="88"/>
    </row>
    <row r="98" spans="1:13" s="89" customFormat="1" ht="12.75" hidden="1" x14ac:dyDescent="0.2">
      <c r="A98" s="158"/>
      <c r="B98" s="141">
        <v>3208</v>
      </c>
      <c r="C98" s="100"/>
      <c r="D98" s="200"/>
      <c r="E98" s="557">
        <v>0</v>
      </c>
      <c r="F98" s="113">
        <v>0</v>
      </c>
      <c r="G98" s="113">
        <v>0</v>
      </c>
      <c r="H98" s="159">
        <f>SUM(F98:G98)</f>
        <v>0</v>
      </c>
      <c r="I98" s="90"/>
      <c r="J98" s="88"/>
      <c r="K98" s="88"/>
      <c r="L98" s="88"/>
      <c r="M98" s="88"/>
    </row>
    <row r="99" spans="1:13" s="89" customFormat="1" ht="12.75" x14ac:dyDescent="0.2">
      <c r="A99" s="162"/>
      <c r="B99" s="104">
        <v>3208</v>
      </c>
      <c r="C99" s="106"/>
      <c r="D99" s="550" t="s">
        <v>203</v>
      </c>
      <c r="E99" s="179">
        <f t="shared" ref="E99" si="12">SUM(E95:E98)</f>
        <v>0</v>
      </c>
      <c r="F99" s="112">
        <f>SUM(F95:F98)</f>
        <v>0</v>
      </c>
      <c r="G99" s="112">
        <f>SUM(G95:G98)</f>
        <v>0</v>
      </c>
      <c r="H99" s="179">
        <f>SUM(F99:G99)</f>
        <v>0</v>
      </c>
      <c r="I99" s="90">
        <f>SUM(E99:E99)-H99</f>
        <v>0</v>
      </c>
      <c r="J99" s="88"/>
      <c r="K99" s="88"/>
      <c r="L99" s="88"/>
      <c r="M99" s="88"/>
    </row>
    <row r="100" spans="1:13" s="89" customFormat="1" ht="12.75" x14ac:dyDescent="0.2">
      <c r="A100" s="158"/>
      <c r="B100" s="139">
        <v>3300</v>
      </c>
      <c r="C100" s="99" t="s">
        <v>22</v>
      </c>
      <c r="D100" s="193" t="s">
        <v>92</v>
      </c>
      <c r="E100" s="557"/>
      <c r="F100" s="109"/>
      <c r="G100" s="109"/>
      <c r="H100" s="159"/>
      <c r="I100" s="90"/>
      <c r="J100" s="88"/>
      <c r="K100" s="88"/>
      <c r="L100" s="88"/>
      <c r="M100" s="88"/>
    </row>
    <row r="101" spans="1:13" s="89" customFormat="1" ht="12.75" x14ac:dyDescent="0.2">
      <c r="A101" s="158"/>
      <c r="B101" s="141">
        <v>3308</v>
      </c>
      <c r="C101" s="100"/>
      <c r="D101" s="196"/>
      <c r="E101" s="557">
        <v>0</v>
      </c>
      <c r="F101" s="113">
        <v>0</v>
      </c>
      <c r="G101" s="113">
        <v>0</v>
      </c>
      <c r="H101" s="159">
        <f t="shared" ref="H101:H107" si="13">SUM(F101:G101)</f>
        <v>0</v>
      </c>
      <c r="I101" s="90">
        <f t="shared" ref="I101:I107" si="14">SUM(E101:E101)-H101</f>
        <v>0</v>
      </c>
      <c r="J101" s="88"/>
      <c r="K101" s="88"/>
      <c r="L101" s="88"/>
      <c r="M101" s="88"/>
    </row>
    <row r="102" spans="1:13" s="89" customFormat="1" ht="12.75" hidden="1" x14ac:dyDescent="0.2">
      <c r="A102" s="158"/>
      <c r="B102" s="141">
        <v>3308</v>
      </c>
      <c r="C102" s="100"/>
      <c r="D102" s="196"/>
      <c r="E102" s="557">
        <v>0</v>
      </c>
      <c r="F102" s="113">
        <v>0</v>
      </c>
      <c r="G102" s="113">
        <v>0</v>
      </c>
      <c r="H102" s="159">
        <f t="shared" si="13"/>
        <v>0</v>
      </c>
      <c r="I102" s="90">
        <f t="shared" si="14"/>
        <v>0</v>
      </c>
      <c r="J102" s="88"/>
      <c r="K102" s="88"/>
      <c r="L102" s="88"/>
      <c r="M102" s="88"/>
    </row>
    <row r="103" spans="1:13" s="89" customFormat="1" ht="12.75" hidden="1" x14ac:dyDescent="0.2">
      <c r="A103" s="158"/>
      <c r="B103" s="141">
        <v>3308</v>
      </c>
      <c r="C103" s="100"/>
      <c r="D103" s="196"/>
      <c r="E103" s="557">
        <v>0</v>
      </c>
      <c r="F103" s="113">
        <v>0</v>
      </c>
      <c r="G103" s="113">
        <v>0</v>
      </c>
      <c r="H103" s="159">
        <f t="shared" si="13"/>
        <v>0</v>
      </c>
      <c r="I103" s="90">
        <f t="shared" si="14"/>
        <v>0</v>
      </c>
      <c r="J103" s="88"/>
      <c r="K103" s="88"/>
      <c r="L103" s="88"/>
      <c r="M103" s="88"/>
    </row>
    <row r="104" spans="1:13" s="89" customFormat="1" ht="12.75" hidden="1" x14ac:dyDescent="0.2">
      <c r="A104" s="158"/>
      <c r="B104" s="141">
        <v>3308</v>
      </c>
      <c r="C104" s="100"/>
      <c r="D104" s="196"/>
      <c r="E104" s="557">
        <v>0</v>
      </c>
      <c r="F104" s="113">
        <v>0</v>
      </c>
      <c r="G104" s="113">
        <v>0</v>
      </c>
      <c r="H104" s="159">
        <f t="shared" si="13"/>
        <v>0</v>
      </c>
      <c r="I104" s="90">
        <f t="shared" si="14"/>
        <v>0</v>
      </c>
      <c r="J104" s="88"/>
      <c r="K104" s="88"/>
      <c r="L104" s="88"/>
      <c r="M104" s="88"/>
    </row>
    <row r="105" spans="1:13" s="89" customFormat="1" ht="12.75" hidden="1" x14ac:dyDescent="0.2">
      <c r="A105" s="158"/>
      <c r="B105" s="141">
        <v>3308</v>
      </c>
      <c r="C105" s="100"/>
      <c r="D105" s="196"/>
      <c r="E105" s="557">
        <v>0</v>
      </c>
      <c r="F105" s="113">
        <v>0</v>
      </c>
      <c r="G105" s="113">
        <v>0</v>
      </c>
      <c r="H105" s="159">
        <f t="shared" si="13"/>
        <v>0</v>
      </c>
      <c r="I105" s="90">
        <f t="shared" si="14"/>
        <v>0</v>
      </c>
      <c r="J105" s="88"/>
      <c r="K105" s="88"/>
      <c r="L105" s="88"/>
      <c r="M105" s="88"/>
    </row>
    <row r="106" spans="1:13" s="89" customFormat="1" ht="12.75" x14ac:dyDescent="0.2">
      <c r="A106" s="162"/>
      <c r="B106" s="104">
        <v>3308</v>
      </c>
      <c r="C106" s="106"/>
      <c r="D106" s="190" t="s">
        <v>203</v>
      </c>
      <c r="E106" s="560">
        <f>SUM(E101:E105)</f>
        <v>0</v>
      </c>
      <c r="F106" s="112">
        <f t="shared" ref="F106:G106" si="15">SUM(F101:F105)</f>
        <v>0</v>
      </c>
      <c r="G106" s="112">
        <f t="shared" si="15"/>
        <v>0</v>
      </c>
      <c r="H106" s="159">
        <f t="shared" si="13"/>
        <v>0</v>
      </c>
      <c r="I106" s="90">
        <f t="shared" si="14"/>
        <v>0</v>
      </c>
      <c r="J106" s="88"/>
      <c r="K106" s="88"/>
      <c r="L106" s="88"/>
      <c r="M106" s="88"/>
    </row>
    <row r="107" spans="1:13" s="89" customFormat="1" ht="13.5" thickBot="1" x14ac:dyDescent="0.25">
      <c r="A107" s="163"/>
      <c r="B107" s="122"/>
      <c r="C107" s="123"/>
      <c r="D107" s="194" t="s">
        <v>229</v>
      </c>
      <c r="E107" s="561">
        <f>SUM(E106,E99)</f>
        <v>0</v>
      </c>
      <c r="F107" s="121">
        <f t="shared" ref="F107:G107" si="16">SUM(F106,F99)</f>
        <v>0</v>
      </c>
      <c r="G107" s="121">
        <f t="shared" si="16"/>
        <v>0</v>
      </c>
      <c r="H107" s="164">
        <f t="shared" si="13"/>
        <v>0</v>
      </c>
      <c r="I107" s="90">
        <f t="shared" si="14"/>
        <v>0</v>
      </c>
      <c r="J107" s="88"/>
      <c r="K107" s="88"/>
      <c r="L107" s="88"/>
      <c r="M107" s="88"/>
    </row>
    <row r="108" spans="1:13" s="89" customFormat="1" ht="12.75" x14ac:dyDescent="0.2">
      <c r="A108" s="156">
        <v>40</v>
      </c>
      <c r="B108" s="139" t="s">
        <v>97</v>
      </c>
      <c r="C108" s="99"/>
      <c r="D108" s="192"/>
      <c r="E108" s="557"/>
      <c r="F108" s="109"/>
      <c r="G108" s="109"/>
      <c r="H108" s="159"/>
      <c r="I108" s="90"/>
      <c r="J108" s="88"/>
      <c r="K108" s="88"/>
      <c r="L108" s="88"/>
      <c r="M108" s="88"/>
    </row>
    <row r="109" spans="1:13" s="89" customFormat="1" ht="12.75" x14ac:dyDescent="0.2">
      <c r="A109" s="158"/>
      <c r="B109" s="139">
        <v>4100</v>
      </c>
      <c r="C109" s="99" t="s">
        <v>22</v>
      </c>
      <c r="D109" s="193" t="s">
        <v>99</v>
      </c>
      <c r="E109" s="557"/>
      <c r="F109" s="109"/>
      <c r="G109" s="109"/>
      <c r="H109" s="159"/>
      <c r="I109" s="90"/>
      <c r="J109" s="88"/>
      <c r="K109" s="88"/>
      <c r="L109" s="88"/>
      <c r="M109" s="88"/>
    </row>
    <row r="110" spans="1:13" s="89" customFormat="1" ht="12.75" x14ac:dyDescent="0.2">
      <c r="A110" s="158"/>
      <c r="B110" s="141"/>
      <c r="C110" s="99"/>
      <c r="D110" s="193" t="s">
        <v>100</v>
      </c>
      <c r="E110" s="557"/>
      <c r="F110" s="109"/>
      <c r="G110" s="109"/>
      <c r="H110" s="159"/>
      <c r="I110" s="90"/>
      <c r="J110" s="88"/>
      <c r="K110" s="88"/>
      <c r="L110" s="88"/>
      <c r="M110" s="88"/>
    </row>
    <row r="111" spans="1:13" s="89" customFormat="1" ht="12.75" x14ac:dyDescent="0.2">
      <c r="A111" s="158"/>
      <c r="B111" s="141">
        <v>4101</v>
      </c>
      <c r="C111" s="100"/>
      <c r="D111" s="171"/>
      <c r="E111" s="557">
        <f>SUM(F111:G111)</f>
        <v>0</v>
      </c>
      <c r="F111" s="113">
        <v>0</v>
      </c>
      <c r="G111" s="113">
        <v>0</v>
      </c>
      <c r="H111" s="159">
        <f t="shared" ref="H111:H117" si="17">SUM(F111:G111)</f>
        <v>0</v>
      </c>
      <c r="I111" s="90">
        <f t="shared" ref="I111:I145" si="18">SUM(E111:E111)-H111</f>
        <v>0</v>
      </c>
      <c r="L111" s="88"/>
      <c r="M111" s="88"/>
    </row>
    <row r="112" spans="1:13" s="89" customFormat="1" ht="12.75" hidden="1" x14ac:dyDescent="0.2">
      <c r="A112" s="158"/>
      <c r="B112" s="141">
        <v>4101</v>
      </c>
      <c r="C112" s="100"/>
      <c r="D112" s="171"/>
      <c r="E112" s="557">
        <v>0</v>
      </c>
      <c r="F112" s="113">
        <v>0</v>
      </c>
      <c r="G112" s="113">
        <v>0</v>
      </c>
      <c r="H112" s="159">
        <f t="shared" si="17"/>
        <v>0</v>
      </c>
      <c r="I112" s="90">
        <f t="shared" si="18"/>
        <v>0</v>
      </c>
      <c r="L112" s="88"/>
      <c r="M112" s="88"/>
    </row>
    <row r="113" spans="1:13" s="89" customFormat="1" ht="12.75" hidden="1" x14ac:dyDescent="0.2">
      <c r="A113" s="158"/>
      <c r="B113" s="141">
        <v>4101</v>
      </c>
      <c r="C113" s="100"/>
      <c r="D113" s="171"/>
      <c r="E113" s="557">
        <v>0</v>
      </c>
      <c r="F113" s="113">
        <v>0</v>
      </c>
      <c r="G113" s="113">
        <v>0</v>
      </c>
      <c r="H113" s="159">
        <f t="shared" si="17"/>
        <v>0</v>
      </c>
      <c r="I113" s="90">
        <f t="shared" si="18"/>
        <v>0</v>
      </c>
      <c r="L113" s="88"/>
      <c r="M113" s="88"/>
    </row>
    <row r="114" spans="1:13" s="89" customFormat="1" ht="12.75" hidden="1" x14ac:dyDescent="0.2">
      <c r="A114" s="158"/>
      <c r="B114" s="141">
        <v>4101</v>
      </c>
      <c r="C114" s="100"/>
      <c r="D114" s="171"/>
      <c r="E114" s="557">
        <v>0</v>
      </c>
      <c r="F114" s="113">
        <v>0</v>
      </c>
      <c r="G114" s="113">
        <v>0</v>
      </c>
      <c r="H114" s="159">
        <f t="shared" si="17"/>
        <v>0</v>
      </c>
      <c r="I114" s="90">
        <f t="shared" si="18"/>
        <v>0</v>
      </c>
      <c r="L114" s="88"/>
      <c r="M114" s="88"/>
    </row>
    <row r="115" spans="1:13" s="89" customFormat="1" ht="12.75" hidden="1" x14ac:dyDescent="0.2">
      <c r="A115" s="158"/>
      <c r="B115" s="141">
        <v>4101</v>
      </c>
      <c r="C115" s="100"/>
      <c r="D115" s="171"/>
      <c r="E115" s="557">
        <v>0</v>
      </c>
      <c r="F115" s="113">
        <v>0</v>
      </c>
      <c r="G115" s="113">
        <v>0</v>
      </c>
      <c r="H115" s="159">
        <f t="shared" si="17"/>
        <v>0</v>
      </c>
      <c r="I115" s="90">
        <f t="shared" si="18"/>
        <v>0</v>
      </c>
      <c r="L115" s="88"/>
      <c r="M115" s="88"/>
    </row>
    <row r="116" spans="1:13" s="89" customFormat="1" ht="12.75" hidden="1" x14ac:dyDescent="0.2">
      <c r="A116" s="158"/>
      <c r="B116" s="141">
        <v>4101</v>
      </c>
      <c r="C116" s="100"/>
      <c r="D116" s="171"/>
      <c r="E116" s="557">
        <v>0</v>
      </c>
      <c r="F116" s="113">
        <v>0</v>
      </c>
      <c r="G116" s="113">
        <v>0</v>
      </c>
      <c r="H116" s="159">
        <f t="shared" si="17"/>
        <v>0</v>
      </c>
      <c r="I116" s="90">
        <f t="shared" si="18"/>
        <v>0</v>
      </c>
      <c r="L116" s="88"/>
      <c r="M116" s="88"/>
    </row>
    <row r="117" spans="1:13" s="89" customFormat="1" ht="12.75" x14ac:dyDescent="0.2">
      <c r="A117" s="162"/>
      <c r="B117" s="104">
        <v>4101</v>
      </c>
      <c r="C117" s="106"/>
      <c r="D117" s="190" t="s">
        <v>203</v>
      </c>
      <c r="E117" s="560">
        <f t="shared" ref="E117:G117" si="19">SUM(E111:E116)</f>
        <v>0</v>
      </c>
      <c r="F117" s="112">
        <f t="shared" si="19"/>
        <v>0</v>
      </c>
      <c r="G117" s="112">
        <f t="shared" si="19"/>
        <v>0</v>
      </c>
      <c r="H117" s="159">
        <f t="shared" si="17"/>
        <v>0</v>
      </c>
      <c r="I117" s="90">
        <f t="shared" si="18"/>
        <v>0</v>
      </c>
      <c r="J117" s="88"/>
      <c r="K117" s="88"/>
      <c r="L117" s="88"/>
      <c r="M117" s="88"/>
    </row>
    <row r="118" spans="1:13" s="89" customFormat="1" ht="12.75" x14ac:dyDescent="0.2">
      <c r="A118" s="158"/>
      <c r="B118" s="139">
        <v>4200</v>
      </c>
      <c r="C118" s="99" t="s">
        <v>22</v>
      </c>
      <c r="D118" s="193" t="s">
        <v>105</v>
      </c>
      <c r="E118" s="557"/>
      <c r="F118" s="109"/>
      <c r="G118" s="109"/>
      <c r="H118" s="159"/>
      <c r="I118" s="90">
        <f t="shared" si="18"/>
        <v>0</v>
      </c>
      <c r="J118" s="88"/>
      <c r="K118" s="88"/>
      <c r="L118" s="88"/>
      <c r="M118" s="88"/>
    </row>
    <row r="119" spans="1:13" s="89" customFormat="1" ht="12.75" x14ac:dyDescent="0.2">
      <c r="A119" s="158"/>
      <c r="B119" s="139"/>
      <c r="C119" s="99"/>
      <c r="D119" s="193" t="s">
        <v>106</v>
      </c>
      <c r="E119" s="557"/>
      <c r="F119" s="109"/>
      <c r="G119" s="109"/>
      <c r="H119" s="159"/>
      <c r="I119" s="90">
        <f t="shared" si="18"/>
        <v>0</v>
      </c>
      <c r="J119" s="88"/>
      <c r="K119" s="88"/>
      <c r="L119" s="88"/>
      <c r="M119" s="88"/>
    </row>
    <row r="120" spans="1:13" s="89" customFormat="1" ht="12.75" x14ac:dyDescent="0.2">
      <c r="A120" s="158"/>
      <c r="B120" s="141">
        <v>4208</v>
      </c>
      <c r="C120" s="100"/>
      <c r="D120" s="171"/>
      <c r="E120" s="557">
        <f>SUM(F120:G120)</f>
        <v>0</v>
      </c>
      <c r="F120" s="113">
        <v>0</v>
      </c>
      <c r="G120" s="113">
        <v>0</v>
      </c>
      <c r="H120" s="159">
        <f t="shared" ref="H120:H138" si="20">SUM(F120:G120)</f>
        <v>0</v>
      </c>
      <c r="I120" s="90">
        <f t="shared" si="18"/>
        <v>0</v>
      </c>
      <c r="J120" s="88"/>
      <c r="K120" s="88"/>
      <c r="L120" s="88"/>
      <c r="M120" s="88"/>
    </row>
    <row r="121" spans="1:13" s="89" customFormat="1" ht="12.75" hidden="1" x14ac:dyDescent="0.2">
      <c r="A121" s="158"/>
      <c r="B121" s="141">
        <v>4208</v>
      </c>
      <c r="C121" s="100"/>
      <c r="D121" s="171"/>
      <c r="E121" s="557">
        <v>0</v>
      </c>
      <c r="F121" s="113">
        <v>0</v>
      </c>
      <c r="G121" s="113">
        <v>0</v>
      </c>
      <c r="H121" s="159">
        <f t="shared" si="20"/>
        <v>0</v>
      </c>
      <c r="I121" s="90">
        <f t="shared" si="18"/>
        <v>0</v>
      </c>
      <c r="J121" s="88"/>
      <c r="K121" s="88"/>
      <c r="L121" s="88"/>
      <c r="M121" s="88"/>
    </row>
    <row r="122" spans="1:13" s="89" customFormat="1" ht="12.75" hidden="1" x14ac:dyDescent="0.2">
      <c r="A122" s="158"/>
      <c r="B122" s="141">
        <v>4208</v>
      </c>
      <c r="C122" s="100"/>
      <c r="D122" s="171"/>
      <c r="E122" s="557">
        <v>0</v>
      </c>
      <c r="F122" s="113">
        <v>0</v>
      </c>
      <c r="G122" s="113">
        <v>0</v>
      </c>
      <c r="H122" s="159">
        <f t="shared" si="20"/>
        <v>0</v>
      </c>
      <c r="I122" s="90">
        <f t="shared" si="18"/>
        <v>0</v>
      </c>
      <c r="J122" s="88"/>
      <c r="K122" s="88"/>
      <c r="L122" s="88"/>
      <c r="M122" s="88"/>
    </row>
    <row r="123" spans="1:13" s="89" customFormat="1" ht="12.75" hidden="1" x14ac:dyDescent="0.2">
      <c r="A123" s="158"/>
      <c r="B123" s="141">
        <v>4208</v>
      </c>
      <c r="C123" s="100"/>
      <c r="D123" s="171"/>
      <c r="E123" s="557">
        <v>0</v>
      </c>
      <c r="F123" s="113">
        <v>0</v>
      </c>
      <c r="G123" s="113">
        <v>0</v>
      </c>
      <c r="H123" s="159">
        <f t="shared" si="20"/>
        <v>0</v>
      </c>
      <c r="I123" s="90">
        <f t="shared" si="18"/>
        <v>0</v>
      </c>
      <c r="J123" s="88"/>
      <c r="K123" s="88"/>
      <c r="L123" s="88"/>
      <c r="M123" s="88"/>
    </row>
    <row r="124" spans="1:13" s="89" customFormat="1" ht="12.75" hidden="1" x14ac:dyDescent="0.2">
      <c r="A124" s="158"/>
      <c r="B124" s="141">
        <v>4208</v>
      </c>
      <c r="C124" s="100"/>
      <c r="D124" s="171"/>
      <c r="E124" s="557">
        <v>0</v>
      </c>
      <c r="F124" s="113">
        <v>0</v>
      </c>
      <c r="G124" s="113">
        <v>0</v>
      </c>
      <c r="H124" s="159">
        <f t="shared" si="20"/>
        <v>0</v>
      </c>
      <c r="I124" s="90">
        <f t="shared" si="18"/>
        <v>0</v>
      </c>
      <c r="J124" s="88"/>
      <c r="K124" s="88"/>
      <c r="L124" s="88"/>
      <c r="M124" s="88"/>
    </row>
    <row r="125" spans="1:13" s="89" customFormat="1" ht="12.75" hidden="1" x14ac:dyDescent="0.2">
      <c r="A125" s="158"/>
      <c r="B125" s="141">
        <v>4208</v>
      </c>
      <c r="C125" s="100"/>
      <c r="D125" s="171"/>
      <c r="E125" s="557">
        <v>0</v>
      </c>
      <c r="F125" s="113">
        <v>0</v>
      </c>
      <c r="G125" s="113">
        <v>0</v>
      </c>
      <c r="H125" s="159">
        <f t="shared" si="20"/>
        <v>0</v>
      </c>
      <c r="I125" s="90">
        <f t="shared" si="18"/>
        <v>0</v>
      </c>
      <c r="J125" s="88"/>
      <c r="K125" s="88"/>
      <c r="L125" s="88"/>
      <c r="M125" s="88"/>
    </row>
    <row r="126" spans="1:13" s="89" customFormat="1" ht="12.75" hidden="1" x14ac:dyDescent="0.2">
      <c r="A126" s="158"/>
      <c r="B126" s="141">
        <v>4208</v>
      </c>
      <c r="C126" s="100"/>
      <c r="D126" s="171"/>
      <c r="E126" s="557">
        <v>0</v>
      </c>
      <c r="F126" s="113">
        <v>0</v>
      </c>
      <c r="G126" s="113">
        <v>0</v>
      </c>
      <c r="H126" s="159">
        <f t="shared" si="20"/>
        <v>0</v>
      </c>
      <c r="I126" s="90">
        <f t="shared" si="18"/>
        <v>0</v>
      </c>
      <c r="J126" s="88"/>
      <c r="K126" s="88"/>
      <c r="L126" s="88"/>
      <c r="M126" s="88"/>
    </row>
    <row r="127" spans="1:13" s="89" customFormat="1" ht="12.75" hidden="1" x14ac:dyDescent="0.2">
      <c r="A127" s="158"/>
      <c r="B127" s="141">
        <v>4208</v>
      </c>
      <c r="C127" s="100"/>
      <c r="D127" s="171"/>
      <c r="E127" s="557">
        <v>0</v>
      </c>
      <c r="F127" s="113">
        <v>0</v>
      </c>
      <c r="G127" s="113">
        <v>0</v>
      </c>
      <c r="H127" s="159">
        <f t="shared" si="20"/>
        <v>0</v>
      </c>
      <c r="I127" s="90">
        <f t="shared" si="18"/>
        <v>0</v>
      </c>
      <c r="J127" s="88"/>
      <c r="K127" s="88"/>
      <c r="L127" s="88"/>
      <c r="M127" s="88"/>
    </row>
    <row r="128" spans="1:13" s="89" customFormat="1" ht="12.75" hidden="1" x14ac:dyDescent="0.2">
      <c r="A128" s="158"/>
      <c r="B128" s="141">
        <v>4208</v>
      </c>
      <c r="C128" s="100"/>
      <c r="D128" s="195"/>
      <c r="E128" s="557">
        <v>0</v>
      </c>
      <c r="F128" s="113">
        <v>0</v>
      </c>
      <c r="G128" s="113">
        <v>0</v>
      </c>
      <c r="H128" s="159">
        <f t="shared" si="20"/>
        <v>0</v>
      </c>
      <c r="I128" s="90">
        <f t="shared" si="18"/>
        <v>0</v>
      </c>
      <c r="J128" s="88"/>
      <c r="K128" s="88"/>
      <c r="L128" s="88"/>
      <c r="M128" s="88"/>
    </row>
    <row r="129" spans="1:13" s="89" customFormat="1" ht="12.75" hidden="1" x14ac:dyDescent="0.2">
      <c r="A129" s="158"/>
      <c r="B129" s="141">
        <v>4208</v>
      </c>
      <c r="C129" s="100"/>
      <c r="D129" s="171"/>
      <c r="E129" s="557">
        <v>0</v>
      </c>
      <c r="F129" s="113">
        <v>0</v>
      </c>
      <c r="G129" s="113">
        <v>0</v>
      </c>
      <c r="H129" s="159">
        <f t="shared" si="20"/>
        <v>0</v>
      </c>
      <c r="I129" s="90">
        <f t="shared" si="18"/>
        <v>0</v>
      </c>
      <c r="J129" s="88"/>
      <c r="K129" s="88"/>
      <c r="L129" s="88"/>
      <c r="M129" s="88"/>
    </row>
    <row r="130" spans="1:13" s="89" customFormat="1" ht="12.75" hidden="1" x14ac:dyDescent="0.2">
      <c r="A130" s="158"/>
      <c r="B130" s="141">
        <v>4208</v>
      </c>
      <c r="C130" s="100"/>
      <c r="D130" s="195"/>
      <c r="E130" s="557">
        <v>0</v>
      </c>
      <c r="F130" s="113">
        <v>0</v>
      </c>
      <c r="G130" s="113">
        <v>0</v>
      </c>
      <c r="H130" s="159">
        <f t="shared" si="20"/>
        <v>0</v>
      </c>
      <c r="I130" s="90">
        <f t="shared" si="18"/>
        <v>0</v>
      </c>
      <c r="J130" s="88"/>
      <c r="K130" s="88"/>
      <c r="L130" s="88"/>
      <c r="M130" s="88"/>
    </row>
    <row r="131" spans="1:13" s="89" customFormat="1" ht="12.75" hidden="1" x14ac:dyDescent="0.2">
      <c r="A131" s="158"/>
      <c r="B131" s="141">
        <v>4208</v>
      </c>
      <c r="C131" s="100"/>
      <c r="D131" s="195"/>
      <c r="E131" s="557">
        <v>0</v>
      </c>
      <c r="F131" s="113">
        <v>0</v>
      </c>
      <c r="G131" s="113">
        <v>0</v>
      </c>
      <c r="H131" s="159">
        <f t="shared" si="20"/>
        <v>0</v>
      </c>
      <c r="I131" s="90">
        <f t="shared" si="18"/>
        <v>0</v>
      </c>
      <c r="J131" s="88"/>
      <c r="K131" s="88"/>
      <c r="L131" s="88"/>
      <c r="M131" s="88"/>
    </row>
    <row r="132" spans="1:13" s="89" customFormat="1" ht="12.75" hidden="1" x14ac:dyDescent="0.2">
      <c r="A132" s="158"/>
      <c r="B132" s="141">
        <v>4208</v>
      </c>
      <c r="C132" s="100"/>
      <c r="D132" s="195"/>
      <c r="E132" s="557">
        <v>0</v>
      </c>
      <c r="F132" s="113">
        <v>0</v>
      </c>
      <c r="G132" s="113">
        <v>0</v>
      </c>
      <c r="H132" s="159">
        <f t="shared" si="20"/>
        <v>0</v>
      </c>
      <c r="I132" s="90">
        <f t="shared" si="18"/>
        <v>0</v>
      </c>
      <c r="J132" s="88"/>
      <c r="K132" s="88"/>
      <c r="L132" s="88"/>
      <c r="M132" s="88"/>
    </row>
    <row r="133" spans="1:13" s="89" customFormat="1" ht="12.75" hidden="1" x14ac:dyDescent="0.2">
      <c r="A133" s="158"/>
      <c r="B133" s="141">
        <v>4208</v>
      </c>
      <c r="C133" s="100"/>
      <c r="D133" s="195"/>
      <c r="E133" s="557">
        <v>0</v>
      </c>
      <c r="F133" s="113">
        <v>0</v>
      </c>
      <c r="G133" s="113">
        <v>0</v>
      </c>
      <c r="H133" s="159">
        <f t="shared" si="20"/>
        <v>0</v>
      </c>
      <c r="I133" s="90">
        <f t="shared" si="18"/>
        <v>0</v>
      </c>
      <c r="J133" s="88"/>
      <c r="K133" s="88"/>
      <c r="L133" s="88"/>
      <c r="M133" s="88"/>
    </row>
    <row r="134" spans="1:13" s="89" customFormat="1" ht="12.75" hidden="1" x14ac:dyDescent="0.2">
      <c r="A134" s="158"/>
      <c r="B134" s="141">
        <v>4208</v>
      </c>
      <c r="C134" s="100"/>
      <c r="D134" s="195"/>
      <c r="E134" s="557">
        <v>0</v>
      </c>
      <c r="F134" s="113">
        <v>0</v>
      </c>
      <c r="G134" s="113">
        <v>0</v>
      </c>
      <c r="H134" s="159">
        <f t="shared" si="20"/>
        <v>0</v>
      </c>
      <c r="I134" s="90">
        <f t="shared" si="18"/>
        <v>0</v>
      </c>
      <c r="J134" s="88"/>
      <c r="K134" s="88"/>
      <c r="L134" s="88"/>
      <c r="M134" s="88"/>
    </row>
    <row r="135" spans="1:13" s="89" customFormat="1" ht="12.75" hidden="1" x14ac:dyDescent="0.2">
      <c r="A135" s="158"/>
      <c r="B135" s="141">
        <v>4208</v>
      </c>
      <c r="C135" s="100"/>
      <c r="D135" s="195"/>
      <c r="E135" s="557">
        <v>0</v>
      </c>
      <c r="F135" s="113">
        <v>0</v>
      </c>
      <c r="G135" s="113">
        <v>0</v>
      </c>
      <c r="H135" s="159">
        <f t="shared" si="20"/>
        <v>0</v>
      </c>
      <c r="I135" s="90">
        <f t="shared" si="18"/>
        <v>0</v>
      </c>
      <c r="J135" s="88"/>
      <c r="K135" s="88"/>
      <c r="L135" s="88"/>
      <c r="M135" s="88"/>
    </row>
    <row r="136" spans="1:13" s="89" customFormat="1" ht="12.75" hidden="1" x14ac:dyDescent="0.2">
      <c r="A136" s="158"/>
      <c r="B136" s="141">
        <v>4208</v>
      </c>
      <c r="C136" s="100"/>
      <c r="D136" s="195"/>
      <c r="E136" s="557">
        <v>0</v>
      </c>
      <c r="F136" s="113">
        <v>0</v>
      </c>
      <c r="G136" s="113">
        <v>0</v>
      </c>
      <c r="H136" s="159">
        <f t="shared" si="20"/>
        <v>0</v>
      </c>
      <c r="I136" s="90">
        <f t="shared" si="18"/>
        <v>0</v>
      </c>
      <c r="J136" s="88"/>
      <c r="K136" s="88"/>
      <c r="L136" s="88"/>
      <c r="M136" s="88"/>
    </row>
    <row r="137" spans="1:13" s="89" customFormat="1" ht="12.75" hidden="1" x14ac:dyDescent="0.2">
      <c r="A137" s="158"/>
      <c r="B137" s="141">
        <v>4208</v>
      </c>
      <c r="C137" s="100"/>
      <c r="D137" s="195"/>
      <c r="E137" s="557">
        <v>0</v>
      </c>
      <c r="F137" s="113">
        <v>0</v>
      </c>
      <c r="G137" s="113">
        <v>0</v>
      </c>
      <c r="H137" s="159">
        <f t="shared" si="20"/>
        <v>0</v>
      </c>
      <c r="I137" s="90">
        <f t="shared" si="18"/>
        <v>0</v>
      </c>
      <c r="J137" s="88"/>
      <c r="K137" s="88"/>
      <c r="L137" s="88"/>
      <c r="M137" s="88"/>
    </row>
    <row r="138" spans="1:13" s="89" customFormat="1" ht="12.75" x14ac:dyDescent="0.2">
      <c r="A138" s="162"/>
      <c r="B138" s="104">
        <v>4208</v>
      </c>
      <c r="C138" s="106"/>
      <c r="D138" s="190" t="s">
        <v>203</v>
      </c>
      <c r="E138" s="560">
        <f t="shared" ref="E138:G138" si="21">SUM(E120:E137)</f>
        <v>0</v>
      </c>
      <c r="F138" s="112">
        <f t="shared" si="21"/>
        <v>0</v>
      </c>
      <c r="G138" s="112">
        <f t="shared" si="21"/>
        <v>0</v>
      </c>
      <c r="H138" s="159">
        <f t="shared" si="20"/>
        <v>0</v>
      </c>
      <c r="I138" s="90">
        <f t="shared" si="18"/>
        <v>0</v>
      </c>
      <c r="J138" s="88"/>
      <c r="K138" s="88"/>
      <c r="L138" s="88"/>
      <c r="M138" s="88"/>
    </row>
    <row r="139" spans="1:13" s="89" customFormat="1" ht="12.75" x14ac:dyDescent="0.2">
      <c r="A139" s="158"/>
      <c r="B139" s="139">
        <v>4300</v>
      </c>
      <c r="C139" s="99" t="s">
        <v>22</v>
      </c>
      <c r="D139" s="193" t="s">
        <v>111</v>
      </c>
      <c r="E139" s="557"/>
      <c r="F139" s="109"/>
      <c r="G139" s="109"/>
      <c r="H139" s="159"/>
      <c r="I139" s="90">
        <f t="shared" si="18"/>
        <v>0</v>
      </c>
      <c r="J139" s="88"/>
      <c r="K139" s="88"/>
      <c r="L139" s="88"/>
      <c r="M139" s="88"/>
    </row>
    <row r="140" spans="1:13" s="89" customFormat="1" ht="12.75" x14ac:dyDescent="0.2">
      <c r="A140" s="158"/>
      <c r="B140" s="139"/>
      <c r="C140" s="99"/>
      <c r="D140" s="193" t="s">
        <v>112</v>
      </c>
      <c r="E140" s="557"/>
      <c r="F140" s="109"/>
      <c r="G140" s="109"/>
      <c r="H140" s="159"/>
      <c r="I140" s="90">
        <f t="shared" si="18"/>
        <v>0</v>
      </c>
      <c r="J140" s="88"/>
      <c r="K140" s="88"/>
      <c r="L140" s="88"/>
      <c r="M140" s="88"/>
    </row>
    <row r="141" spans="1:13" s="89" customFormat="1" ht="12.75" x14ac:dyDescent="0.2">
      <c r="A141" s="158"/>
      <c r="B141" s="141">
        <v>4308</v>
      </c>
      <c r="C141" s="100"/>
      <c r="D141" s="171"/>
      <c r="E141" s="557">
        <v>0</v>
      </c>
      <c r="F141" s="109">
        <v>0</v>
      </c>
      <c r="G141" s="109">
        <v>0</v>
      </c>
      <c r="H141" s="159">
        <f>SUM(F141:G141)</f>
        <v>0</v>
      </c>
      <c r="I141" s="90">
        <f t="shared" si="18"/>
        <v>0</v>
      </c>
      <c r="J141" s="88"/>
      <c r="K141" s="88"/>
      <c r="L141" s="88"/>
      <c r="M141" s="88"/>
    </row>
    <row r="142" spans="1:13" s="89" customFormat="1" ht="12.75" hidden="1" x14ac:dyDescent="0.2">
      <c r="A142" s="158"/>
      <c r="B142" s="141">
        <v>4308</v>
      </c>
      <c r="C142" s="100"/>
      <c r="D142" s="171"/>
      <c r="E142" s="557">
        <v>0</v>
      </c>
      <c r="F142" s="109">
        <v>0</v>
      </c>
      <c r="G142" s="109">
        <v>0</v>
      </c>
      <c r="H142" s="159">
        <f>SUM(F142:G142)</f>
        <v>0</v>
      </c>
      <c r="I142" s="90">
        <f t="shared" si="18"/>
        <v>0</v>
      </c>
      <c r="J142" s="88"/>
      <c r="K142" s="88"/>
      <c r="L142" s="88"/>
      <c r="M142" s="88"/>
    </row>
    <row r="143" spans="1:13" s="89" customFormat="1" ht="12.75" hidden="1" x14ac:dyDescent="0.2">
      <c r="A143" s="158"/>
      <c r="B143" s="141">
        <v>4308</v>
      </c>
      <c r="C143" s="100"/>
      <c r="D143" s="171"/>
      <c r="E143" s="557">
        <v>0</v>
      </c>
      <c r="F143" s="109">
        <v>0</v>
      </c>
      <c r="G143" s="109">
        <v>0</v>
      </c>
      <c r="H143" s="159">
        <f>SUM(F143:G143)</f>
        <v>0</v>
      </c>
      <c r="I143" s="90">
        <f t="shared" si="18"/>
        <v>0</v>
      </c>
      <c r="J143" s="88"/>
      <c r="K143" s="88"/>
      <c r="L143" s="88"/>
      <c r="M143" s="88"/>
    </row>
    <row r="144" spans="1:13" s="89" customFormat="1" ht="12.75" x14ac:dyDescent="0.2">
      <c r="A144" s="162"/>
      <c r="B144" s="104">
        <v>4308</v>
      </c>
      <c r="C144" s="106"/>
      <c r="D144" s="190" t="s">
        <v>203</v>
      </c>
      <c r="E144" s="560">
        <f>SUM(E141:E143)</f>
        <v>0</v>
      </c>
      <c r="F144" s="112">
        <f t="shared" ref="F144:G144" si="22">SUM(F141:F143)</f>
        <v>0</v>
      </c>
      <c r="G144" s="112">
        <f t="shared" si="22"/>
        <v>0</v>
      </c>
      <c r="H144" s="159">
        <f>SUM(F144:G144)</f>
        <v>0</v>
      </c>
      <c r="I144" s="90">
        <f t="shared" si="18"/>
        <v>0</v>
      </c>
      <c r="J144" s="88"/>
      <c r="K144" s="88"/>
      <c r="L144" s="88"/>
      <c r="M144" s="88"/>
    </row>
    <row r="145" spans="1:13" s="89" customFormat="1" ht="13.5" thickBot="1" x14ac:dyDescent="0.25">
      <c r="A145" s="163"/>
      <c r="B145" s="124"/>
      <c r="C145" s="125"/>
      <c r="D145" s="194" t="s">
        <v>229</v>
      </c>
      <c r="E145" s="561">
        <f>SUM(E144,E138,E117)</f>
        <v>0</v>
      </c>
      <c r="F145" s="121">
        <f t="shared" ref="F145:G145" si="23">SUM(F144,F138,F117)</f>
        <v>0</v>
      </c>
      <c r="G145" s="121">
        <f t="shared" si="23"/>
        <v>0</v>
      </c>
      <c r="H145" s="164">
        <f>SUM(F145:G145)</f>
        <v>0</v>
      </c>
      <c r="I145" s="90">
        <f t="shared" si="18"/>
        <v>0</v>
      </c>
      <c r="J145" s="88"/>
      <c r="K145" s="88"/>
      <c r="L145" s="88"/>
      <c r="M145" s="88"/>
    </row>
    <row r="146" spans="1:13" s="89" customFormat="1" ht="12.75" x14ac:dyDescent="0.2">
      <c r="A146" s="156">
        <v>50</v>
      </c>
      <c r="B146" s="139" t="s">
        <v>117</v>
      </c>
      <c r="C146" s="99"/>
      <c r="D146" s="192"/>
      <c r="E146" s="557"/>
      <c r="F146" s="109"/>
      <c r="G146" s="109"/>
      <c r="H146" s="159"/>
      <c r="I146" s="90"/>
      <c r="J146" s="88"/>
      <c r="K146" s="88"/>
      <c r="L146" s="88"/>
      <c r="M146" s="88"/>
    </row>
    <row r="147" spans="1:13" s="89" customFormat="1" ht="12.75" x14ac:dyDescent="0.2">
      <c r="A147" s="158"/>
      <c r="B147" s="139">
        <v>5100</v>
      </c>
      <c r="C147" s="99" t="s">
        <v>22</v>
      </c>
      <c r="D147" s="193" t="s">
        <v>119</v>
      </c>
      <c r="E147" s="557"/>
      <c r="F147" s="109"/>
      <c r="G147" s="109"/>
      <c r="H147" s="159">
        <f t="shared" ref="H147:H154" si="24">SUM(F147:G147)</f>
        <v>0</v>
      </c>
      <c r="I147" s="90">
        <f t="shared" ref="I147:I165" si="25">SUM(E147:E147)-H147</f>
        <v>0</v>
      </c>
      <c r="J147" s="88"/>
      <c r="K147" s="88"/>
      <c r="L147" s="88"/>
      <c r="M147" s="88"/>
    </row>
    <row r="148" spans="1:13" s="89" customFormat="1" ht="12.75" x14ac:dyDescent="0.2">
      <c r="A148" s="158"/>
      <c r="B148" s="139"/>
      <c r="C148" s="99"/>
      <c r="D148" s="193" t="s">
        <v>120</v>
      </c>
      <c r="E148" s="557"/>
      <c r="F148" s="109"/>
      <c r="G148" s="109"/>
      <c r="H148" s="159">
        <f t="shared" si="24"/>
        <v>0</v>
      </c>
      <c r="I148" s="90">
        <f t="shared" si="25"/>
        <v>0</v>
      </c>
      <c r="J148" s="88"/>
      <c r="K148" s="88"/>
      <c r="L148" s="88"/>
      <c r="M148" s="88"/>
    </row>
    <row r="149" spans="1:13" s="89" customFormat="1" ht="12.75" x14ac:dyDescent="0.2">
      <c r="A149" s="158"/>
      <c r="B149" s="141">
        <v>5108</v>
      </c>
      <c r="C149" s="108"/>
      <c r="D149" s="197"/>
      <c r="E149" s="557">
        <v>0</v>
      </c>
      <c r="F149" s="113">
        <v>0</v>
      </c>
      <c r="G149" s="113">
        <v>0</v>
      </c>
      <c r="H149" s="159">
        <f t="shared" si="24"/>
        <v>0</v>
      </c>
      <c r="I149" s="90">
        <f t="shared" si="25"/>
        <v>0</v>
      </c>
      <c r="J149" s="88"/>
      <c r="K149" s="88"/>
      <c r="L149" s="88"/>
      <c r="M149" s="88"/>
    </row>
    <row r="150" spans="1:13" s="89" customFormat="1" ht="12.75" hidden="1" x14ac:dyDescent="0.2">
      <c r="A150" s="158"/>
      <c r="B150" s="141">
        <v>5108</v>
      </c>
      <c r="C150" s="108"/>
      <c r="D150" s="197"/>
      <c r="E150" s="557">
        <v>0</v>
      </c>
      <c r="F150" s="113">
        <v>0</v>
      </c>
      <c r="G150" s="113">
        <v>0</v>
      </c>
      <c r="H150" s="159">
        <f t="shared" si="24"/>
        <v>0</v>
      </c>
      <c r="I150" s="90">
        <f t="shared" si="25"/>
        <v>0</v>
      </c>
      <c r="J150" s="88"/>
      <c r="K150" s="88"/>
      <c r="L150" s="88"/>
      <c r="M150" s="88"/>
    </row>
    <row r="151" spans="1:13" s="89" customFormat="1" ht="12.75" hidden="1" x14ac:dyDescent="0.2">
      <c r="A151" s="158"/>
      <c r="B151" s="141">
        <v>5108</v>
      </c>
      <c r="C151" s="108"/>
      <c r="D151" s="197"/>
      <c r="E151" s="557">
        <v>0</v>
      </c>
      <c r="F151" s="113">
        <v>0</v>
      </c>
      <c r="G151" s="113">
        <v>0</v>
      </c>
      <c r="H151" s="159">
        <f t="shared" si="24"/>
        <v>0</v>
      </c>
      <c r="I151" s="90">
        <f t="shared" si="25"/>
        <v>0</v>
      </c>
      <c r="J151" s="88"/>
      <c r="K151" s="88"/>
      <c r="L151" s="88"/>
      <c r="M151" s="88"/>
    </row>
    <row r="152" spans="1:13" s="89" customFormat="1" ht="12.75" hidden="1" x14ac:dyDescent="0.2">
      <c r="A152" s="158"/>
      <c r="B152" s="141">
        <v>5108</v>
      </c>
      <c r="C152" s="108"/>
      <c r="D152" s="197"/>
      <c r="E152" s="557">
        <v>0</v>
      </c>
      <c r="F152" s="113">
        <v>0</v>
      </c>
      <c r="G152" s="113">
        <v>0</v>
      </c>
      <c r="H152" s="159">
        <f t="shared" si="24"/>
        <v>0</v>
      </c>
      <c r="I152" s="90">
        <f t="shared" si="25"/>
        <v>0</v>
      </c>
      <c r="J152" s="88"/>
      <c r="K152" s="88"/>
      <c r="L152" s="88"/>
      <c r="M152" s="88"/>
    </row>
    <row r="153" spans="1:13" s="89" customFormat="1" ht="12.75" hidden="1" x14ac:dyDescent="0.2">
      <c r="A153" s="158"/>
      <c r="B153" s="141">
        <v>5108</v>
      </c>
      <c r="C153" s="108"/>
      <c r="D153" s="197"/>
      <c r="E153" s="557">
        <v>0</v>
      </c>
      <c r="F153" s="113">
        <v>0</v>
      </c>
      <c r="G153" s="113">
        <v>0</v>
      </c>
      <c r="H153" s="159">
        <f t="shared" si="24"/>
        <v>0</v>
      </c>
      <c r="I153" s="90">
        <f t="shared" si="25"/>
        <v>0</v>
      </c>
      <c r="J153" s="88"/>
      <c r="K153" s="88"/>
      <c r="L153" s="88"/>
      <c r="M153" s="88"/>
    </row>
    <row r="154" spans="1:13" s="89" customFormat="1" ht="12.75" x14ac:dyDescent="0.2">
      <c r="A154" s="162"/>
      <c r="B154" s="104">
        <v>5108</v>
      </c>
      <c r="C154" s="106"/>
      <c r="D154" s="190" t="s">
        <v>203</v>
      </c>
      <c r="E154" s="560">
        <f>SUM(E147:E153)</f>
        <v>0</v>
      </c>
      <c r="F154" s="112">
        <f t="shared" ref="F154:G154" si="26">SUM(F147:F153)</f>
        <v>0</v>
      </c>
      <c r="G154" s="112">
        <f t="shared" si="26"/>
        <v>0</v>
      </c>
      <c r="H154" s="159">
        <f t="shared" si="24"/>
        <v>0</v>
      </c>
      <c r="I154" s="90">
        <f t="shared" si="25"/>
        <v>0</v>
      </c>
      <c r="J154" s="88"/>
      <c r="K154" s="88"/>
      <c r="L154" s="88"/>
      <c r="M154" s="88"/>
    </row>
    <row r="155" spans="1:13" s="89" customFormat="1" ht="12.75" x14ac:dyDescent="0.2">
      <c r="A155" s="158"/>
      <c r="B155" s="139">
        <v>5200</v>
      </c>
      <c r="C155" s="99" t="s">
        <v>22</v>
      </c>
      <c r="D155" s="193" t="s">
        <v>127</v>
      </c>
      <c r="E155" s="557"/>
      <c r="F155" s="109"/>
      <c r="G155" s="109"/>
      <c r="H155" s="159"/>
      <c r="I155" s="90">
        <f t="shared" si="25"/>
        <v>0</v>
      </c>
      <c r="J155" s="88"/>
      <c r="K155" s="88"/>
      <c r="L155" s="88"/>
      <c r="M155" s="88"/>
    </row>
    <row r="156" spans="1:13" s="89" customFormat="1" ht="12.75" x14ac:dyDescent="0.2">
      <c r="A156" s="158"/>
      <c r="B156" s="139"/>
      <c r="C156" s="99"/>
      <c r="D156" s="193" t="s">
        <v>128</v>
      </c>
      <c r="E156" s="557"/>
      <c r="F156" s="109"/>
      <c r="G156" s="109"/>
      <c r="H156" s="159"/>
      <c r="I156" s="90">
        <f t="shared" si="25"/>
        <v>0</v>
      </c>
      <c r="J156" s="88"/>
      <c r="K156" s="88"/>
      <c r="L156" s="88"/>
      <c r="M156" s="88"/>
    </row>
    <row r="157" spans="1:13" s="89" customFormat="1" ht="12.75" x14ac:dyDescent="0.2">
      <c r="A157" s="158"/>
      <c r="B157" s="141">
        <v>5208</v>
      </c>
      <c r="C157" s="108"/>
      <c r="D157" s="197"/>
      <c r="E157" s="557">
        <v>0</v>
      </c>
      <c r="F157" s="113">
        <v>0</v>
      </c>
      <c r="G157" s="113">
        <v>0</v>
      </c>
      <c r="H157" s="159">
        <f t="shared" ref="H157:H162" si="27">SUM(F157:G157)</f>
        <v>0</v>
      </c>
      <c r="I157" s="90">
        <f t="shared" si="25"/>
        <v>0</v>
      </c>
      <c r="J157" s="88"/>
      <c r="K157" s="88"/>
      <c r="L157" s="88"/>
      <c r="M157" s="88"/>
    </row>
    <row r="158" spans="1:13" s="89" customFormat="1" ht="12.75" hidden="1" x14ac:dyDescent="0.2">
      <c r="A158" s="158"/>
      <c r="B158" s="141">
        <v>5208</v>
      </c>
      <c r="C158" s="108"/>
      <c r="D158" s="197"/>
      <c r="E158" s="557">
        <v>0</v>
      </c>
      <c r="F158" s="113">
        <v>0</v>
      </c>
      <c r="G158" s="113">
        <v>0</v>
      </c>
      <c r="H158" s="159">
        <f t="shared" si="27"/>
        <v>0</v>
      </c>
      <c r="I158" s="90">
        <f t="shared" si="25"/>
        <v>0</v>
      </c>
      <c r="J158" s="88"/>
      <c r="K158" s="88"/>
      <c r="L158" s="88"/>
      <c r="M158" s="88"/>
    </row>
    <row r="159" spans="1:13" s="89" customFormat="1" ht="12.75" hidden="1" x14ac:dyDescent="0.2">
      <c r="A159" s="158"/>
      <c r="B159" s="141">
        <v>5208</v>
      </c>
      <c r="C159" s="108"/>
      <c r="D159" s="197"/>
      <c r="E159" s="557">
        <v>0</v>
      </c>
      <c r="F159" s="113">
        <v>0</v>
      </c>
      <c r="G159" s="113">
        <v>0</v>
      </c>
      <c r="H159" s="159">
        <f t="shared" si="27"/>
        <v>0</v>
      </c>
      <c r="I159" s="90">
        <f t="shared" si="25"/>
        <v>0</v>
      </c>
      <c r="J159" s="88"/>
      <c r="K159" s="88"/>
      <c r="L159" s="88"/>
      <c r="M159" s="88"/>
    </row>
    <row r="160" spans="1:13" s="89" customFormat="1" ht="12.75" hidden="1" x14ac:dyDescent="0.2">
      <c r="A160" s="158"/>
      <c r="B160" s="141">
        <v>5208</v>
      </c>
      <c r="C160" s="108"/>
      <c r="D160" s="197"/>
      <c r="E160" s="557">
        <v>0</v>
      </c>
      <c r="F160" s="113">
        <v>0</v>
      </c>
      <c r="G160" s="113">
        <v>0</v>
      </c>
      <c r="H160" s="159">
        <f t="shared" si="27"/>
        <v>0</v>
      </c>
      <c r="I160" s="90">
        <f t="shared" si="25"/>
        <v>0</v>
      </c>
      <c r="J160" s="88"/>
      <c r="K160" s="88"/>
      <c r="L160" s="88"/>
      <c r="M160" s="88"/>
    </row>
    <row r="161" spans="1:13" s="89" customFormat="1" ht="12.75" hidden="1" x14ac:dyDescent="0.2">
      <c r="A161" s="158"/>
      <c r="B161" s="141">
        <v>5208</v>
      </c>
      <c r="C161" s="108"/>
      <c r="D161" s="197"/>
      <c r="E161" s="557">
        <v>0</v>
      </c>
      <c r="F161" s="113">
        <v>0</v>
      </c>
      <c r="G161" s="113">
        <v>0</v>
      </c>
      <c r="H161" s="159">
        <f t="shared" si="27"/>
        <v>0</v>
      </c>
      <c r="I161" s="90">
        <f t="shared" si="25"/>
        <v>0</v>
      </c>
      <c r="J161" s="88"/>
      <c r="K161" s="88"/>
      <c r="L161" s="88"/>
      <c r="M161" s="88"/>
    </row>
    <row r="162" spans="1:13" s="89" customFormat="1" ht="12.75" x14ac:dyDescent="0.2">
      <c r="A162" s="162"/>
      <c r="B162" s="104">
        <v>5208</v>
      </c>
      <c r="C162" s="106"/>
      <c r="D162" s="190" t="s">
        <v>203</v>
      </c>
      <c r="E162" s="560">
        <f>SUM(E157:E161)</f>
        <v>0</v>
      </c>
      <c r="F162" s="112">
        <f t="shared" ref="F162:G162" si="28">SUM(F157:F161)</f>
        <v>0</v>
      </c>
      <c r="G162" s="112">
        <f t="shared" si="28"/>
        <v>0</v>
      </c>
      <c r="H162" s="159">
        <f t="shared" si="27"/>
        <v>0</v>
      </c>
      <c r="I162" s="90">
        <f t="shared" si="25"/>
        <v>0</v>
      </c>
      <c r="J162" s="88"/>
      <c r="K162" s="88"/>
      <c r="L162" s="88"/>
      <c r="M162" s="88"/>
    </row>
    <row r="163" spans="1:13" s="89" customFormat="1" ht="12.75" x14ac:dyDescent="0.2">
      <c r="A163" s="158"/>
      <c r="B163" s="139">
        <v>5300</v>
      </c>
      <c r="C163" s="99" t="s">
        <v>22</v>
      </c>
      <c r="D163" s="193" t="s">
        <v>133</v>
      </c>
      <c r="E163" s="557"/>
      <c r="F163" s="109"/>
      <c r="G163" s="109"/>
      <c r="H163" s="159"/>
      <c r="I163" s="90">
        <f t="shared" si="25"/>
        <v>0</v>
      </c>
      <c r="J163" s="88"/>
      <c r="K163" s="88"/>
      <c r="L163" s="88"/>
      <c r="M163" s="88"/>
    </row>
    <row r="164" spans="1:13" s="89" customFormat="1" ht="12.75" x14ac:dyDescent="0.2">
      <c r="A164" s="158"/>
      <c r="B164" s="139"/>
      <c r="C164" s="99"/>
      <c r="D164" s="193" t="s">
        <v>134</v>
      </c>
      <c r="E164" s="557"/>
      <c r="F164" s="109"/>
      <c r="G164" s="109"/>
      <c r="H164" s="159"/>
      <c r="I164" s="90">
        <f t="shared" si="25"/>
        <v>0</v>
      </c>
      <c r="J164" s="88"/>
      <c r="K164" s="88"/>
      <c r="L164" s="88"/>
      <c r="M164" s="88"/>
    </row>
    <row r="165" spans="1:13" s="89" customFormat="1" ht="12.75" x14ac:dyDescent="0.2">
      <c r="A165" s="158"/>
      <c r="B165" s="141">
        <v>5308</v>
      </c>
      <c r="C165" s="100"/>
      <c r="D165" s="171"/>
      <c r="E165" s="557">
        <f>SUM(F165:G165)</f>
        <v>0</v>
      </c>
      <c r="F165" s="113">
        <v>0</v>
      </c>
      <c r="G165" s="113">
        <v>0</v>
      </c>
      <c r="H165" s="159">
        <f t="shared" ref="H165:H178" si="29">SUM(F165:G165)</f>
        <v>0</v>
      </c>
      <c r="I165" s="90">
        <f t="shared" si="25"/>
        <v>0</v>
      </c>
      <c r="J165" s="88"/>
      <c r="K165" s="88"/>
      <c r="L165" s="88"/>
      <c r="M165" s="88"/>
    </row>
    <row r="166" spans="1:13" s="89" customFormat="1" ht="12.75" hidden="1" x14ac:dyDescent="0.2">
      <c r="A166" s="158"/>
      <c r="B166" s="141">
        <v>5308</v>
      </c>
      <c r="C166" s="100"/>
      <c r="D166" s="171"/>
      <c r="E166" s="562">
        <v>0</v>
      </c>
      <c r="F166" s="113">
        <v>0</v>
      </c>
      <c r="G166" s="113">
        <v>0</v>
      </c>
      <c r="H166" s="159">
        <f t="shared" si="29"/>
        <v>0</v>
      </c>
      <c r="I166" s="90" t="e">
        <f>SUM(#REF!)-H166</f>
        <v>#REF!</v>
      </c>
      <c r="J166" s="88"/>
      <c r="K166" s="88"/>
      <c r="L166" s="88"/>
      <c r="M166" s="88"/>
    </row>
    <row r="167" spans="1:13" s="89" customFormat="1" ht="12.75" x14ac:dyDescent="0.2">
      <c r="A167" s="162"/>
      <c r="B167" s="104">
        <v>5308</v>
      </c>
      <c r="C167" s="106"/>
      <c r="D167" s="190" t="s">
        <v>203</v>
      </c>
      <c r="E167" s="560">
        <f>SUM(E165:E166)</f>
        <v>0</v>
      </c>
      <c r="F167" s="112">
        <f t="shared" ref="F167:G167" si="30">SUM(F165:F166)</f>
        <v>0</v>
      </c>
      <c r="G167" s="112">
        <f t="shared" si="30"/>
        <v>0</v>
      </c>
      <c r="H167" s="159">
        <f t="shared" si="29"/>
        <v>0</v>
      </c>
      <c r="I167" s="90">
        <f t="shared" ref="I167:I178" si="31">SUM(E167:E167)-H167</f>
        <v>0</v>
      </c>
      <c r="J167" s="88"/>
      <c r="K167" s="88"/>
      <c r="L167" s="88"/>
      <c r="M167" s="88"/>
    </row>
    <row r="168" spans="1:13" s="89" customFormat="1" ht="12.75" x14ac:dyDescent="0.2">
      <c r="A168" s="158"/>
      <c r="B168" s="139">
        <v>5400</v>
      </c>
      <c r="C168" s="99" t="s">
        <v>22</v>
      </c>
      <c r="D168" s="193" t="s">
        <v>139</v>
      </c>
      <c r="E168" s="557"/>
      <c r="F168" s="109"/>
      <c r="G168" s="109"/>
      <c r="H168" s="159">
        <f t="shared" si="29"/>
        <v>0</v>
      </c>
      <c r="I168" s="90">
        <f t="shared" si="31"/>
        <v>0</v>
      </c>
      <c r="J168" s="88"/>
      <c r="K168" s="88"/>
      <c r="L168" s="88"/>
      <c r="M168" s="88"/>
    </row>
    <row r="169" spans="1:13" s="89" customFormat="1" ht="12.75" x14ac:dyDescent="0.2">
      <c r="A169" s="158"/>
      <c r="B169" s="141">
        <v>5408</v>
      </c>
      <c r="C169" s="100"/>
      <c r="D169" s="195"/>
      <c r="E169" s="557">
        <v>0</v>
      </c>
      <c r="F169" s="109">
        <v>0</v>
      </c>
      <c r="G169" s="109">
        <v>0</v>
      </c>
      <c r="H169" s="159">
        <f t="shared" si="29"/>
        <v>0</v>
      </c>
      <c r="I169" s="90">
        <f t="shared" si="31"/>
        <v>0</v>
      </c>
      <c r="J169" s="88"/>
      <c r="K169" s="88"/>
      <c r="L169" s="88"/>
      <c r="M169" s="88"/>
    </row>
    <row r="170" spans="1:13" s="89" customFormat="1" ht="12.75" hidden="1" x14ac:dyDescent="0.2">
      <c r="A170" s="158"/>
      <c r="B170" s="141">
        <v>5408</v>
      </c>
      <c r="C170" s="100"/>
      <c r="D170" s="171"/>
      <c r="E170" s="557">
        <v>0</v>
      </c>
      <c r="F170" s="109">
        <v>0</v>
      </c>
      <c r="G170" s="109">
        <v>0</v>
      </c>
      <c r="H170" s="159">
        <f t="shared" si="29"/>
        <v>0</v>
      </c>
      <c r="I170" s="90">
        <f t="shared" si="31"/>
        <v>0</v>
      </c>
      <c r="J170" s="88"/>
      <c r="K170" s="88"/>
      <c r="L170" s="88"/>
      <c r="M170" s="88"/>
    </row>
    <row r="171" spans="1:13" s="89" customFormat="1" ht="12.75" x14ac:dyDescent="0.2">
      <c r="A171" s="162"/>
      <c r="B171" s="104">
        <v>5408</v>
      </c>
      <c r="C171" s="106"/>
      <c r="D171" s="190" t="s">
        <v>203</v>
      </c>
      <c r="E171" s="560">
        <v>0</v>
      </c>
      <c r="F171" s="110">
        <v>0</v>
      </c>
      <c r="G171" s="110">
        <v>0</v>
      </c>
      <c r="H171" s="159">
        <f t="shared" si="29"/>
        <v>0</v>
      </c>
      <c r="I171" s="90">
        <f t="shared" si="31"/>
        <v>0</v>
      </c>
      <c r="J171" s="88"/>
      <c r="K171" s="88"/>
      <c r="L171" s="88"/>
      <c r="M171" s="88"/>
    </row>
    <row r="172" spans="1:13" s="89" customFormat="1" ht="12.75" x14ac:dyDescent="0.2">
      <c r="A172" s="158"/>
      <c r="B172" s="139">
        <v>5500</v>
      </c>
      <c r="C172" s="99" t="s">
        <v>22</v>
      </c>
      <c r="D172" s="193" t="s">
        <v>142</v>
      </c>
      <c r="E172" s="557"/>
      <c r="F172" s="109"/>
      <c r="G172" s="109"/>
      <c r="H172" s="159">
        <f t="shared" si="29"/>
        <v>0</v>
      </c>
      <c r="I172" s="90">
        <f t="shared" si="31"/>
        <v>0</v>
      </c>
      <c r="J172" s="88"/>
      <c r="K172" s="88"/>
      <c r="L172" s="88"/>
      <c r="M172" s="88"/>
    </row>
    <row r="173" spans="1:13" s="89" customFormat="1" ht="12.75" x14ac:dyDescent="0.2">
      <c r="A173" s="158"/>
      <c r="B173" s="139"/>
      <c r="C173" s="99"/>
      <c r="D173" s="193" t="s">
        <v>143</v>
      </c>
      <c r="E173" s="557"/>
      <c r="F173" s="109"/>
      <c r="G173" s="109"/>
      <c r="H173" s="159">
        <f t="shared" si="29"/>
        <v>0</v>
      </c>
      <c r="I173" s="90">
        <f t="shared" si="31"/>
        <v>0</v>
      </c>
      <c r="J173" s="88"/>
      <c r="K173" s="88"/>
      <c r="L173" s="88"/>
      <c r="M173" s="88"/>
    </row>
    <row r="174" spans="1:13" s="89" customFormat="1" ht="12.75" x14ac:dyDescent="0.2">
      <c r="A174" s="158"/>
      <c r="B174" s="141">
        <v>5508</v>
      </c>
      <c r="C174" s="100"/>
      <c r="D174" s="171"/>
      <c r="E174" s="175">
        <v>70000</v>
      </c>
      <c r="F174" s="113">
        <v>0</v>
      </c>
      <c r="G174" s="113">
        <v>70000</v>
      </c>
      <c r="H174" s="159">
        <f t="shared" si="29"/>
        <v>70000</v>
      </c>
      <c r="I174" s="90">
        <f t="shared" si="31"/>
        <v>0</v>
      </c>
      <c r="J174" s="88"/>
      <c r="K174" s="88"/>
      <c r="L174" s="88"/>
      <c r="M174" s="88"/>
    </row>
    <row r="175" spans="1:13" s="89" customFormat="1" ht="12.75" hidden="1" x14ac:dyDescent="0.2">
      <c r="A175" s="158"/>
      <c r="B175" s="141">
        <v>5508</v>
      </c>
      <c r="C175" s="100"/>
      <c r="D175" s="171"/>
      <c r="E175" s="175"/>
      <c r="F175" s="113">
        <v>0</v>
      </c>
      <c r="G175" s="113">
        <v>0</v>
      </c>
      <c r="H175" s="159">
        <f t="shared" si="29"/>
        <v>0</v>
      </c>
      <c r="I175" s="90">
        <f t="shared" si="31"/>
        <v>0</v>
      </c>
      <c r="J175" s="88"/>
      <c r="K175" s="88"/>
      <c r="L175" s="88"/>
      <c r="M175" s="88"/>
    </row>
    <row r="176" spans="1:13" s="89" customFormat="1" ht="12.75" hidden="1" x14ac:dyDescent="0.2">
      <c r="A176" s="158"/>
      <c r="B176" s="141">
        <v>5508</v>
      </c>
      <c r="C176" s="100"/>
      <c r="D176" s="171"/>
      <c r="E176" s="557">
        <v>0</v>
      </c>
      <c r="F176" s="113">
        <v>0</v>
      </c>
      <c r="G176" s="113">
        <v>0</v>
      </c>
      <c r="H176" s="159">
        <f t="shared" si="29"/>
        <v>0</v>
      </c>
      <c r="I176" s="90">
        <f t="shared" si="31"/>
        <v>0</v>
      </c>
      <c r="J176" s="88"/>
      <c r="K176" s="88"/>
      <c r="L176" s="88"/>
      <c r="M176" s="88"/>
    </row>
    <row r="177" spans="1:13" s="89" customFormat="1" ht="12.75" x14ac:dyDescent="0.2">
      <c r="A177" s="162"/>
      <c r="B177" s="104">
        <v>5508</v>
      </c>
      <c r="C177" s="105"/>
      <c r="D177" s="190" t="s">
        <v>203</v>
      </c>
      <c r="E177" s="560">
        <f>SUM(E174:E176)</f>
        <v>70000</v>
      </c>
      <c r="F177" s="112">
        <f t="shared" ref="F177:G177" si="32">SUM(F174:F176)</f>
        <v>0</v>
      </c>
      <c r="G177" s="112">
        <f t="shared" si="32"/>
        <v>70000</v>
      </c>
      <c r="H177" s="159">
        <f t="shared" si="29"/>
        <v>70000</v>
      </c>
      <c r="I177" s="90">
        <f t="shared" si="31"/>
        <v>0</v>
      </c>
      <c r="J177" s="88"/>
      <c r="K177" s="88"/>
      <c r="L177" s="88"/>
      <c r="M177" s="88"/>
    </row>
    <row r="178" spans="1:13" s="89" customFormat="1" ht="13.5" thickBot="1" x14ac:dyDescent="0.25">
      <c r="A178" s="163"/>
      <c r="B178" s="122"/>
      <c r="C178" s="123"/>
      <c r="D178" s="194" t="s">
        <v>229</v>
      </c>
      <c r="E178" s="561">
        <f>SUM(E177,E171,E167,E162,E154)</f>
        <v>70000</v>
      </c>
      <c r="F178" s="121">
        <f t="shared" ref="F178:G178" si="33">SUM(F177,F171,F167,F162,F154)</f>
        <v>0</v>
      </c>
      <c r="G178" s="121">
        <f t="shared" si="33"/>
        <v>70000</v>
      </c>
      <c r="H178" s="164">
        <f t="shared" si="29"/>
        <v>70000</v>
      </c>
      <c r="I178" s="90">
        <f t="shared" si="31"/>
        <v>0</v>
      </c>
      <c r="J178" s="88"/>
      <c r="K178" s="88"/>
      <c r="L178" s="88"/>
      <c r="M178" s="88"/>
    </row>
    <row r="179" spans="1:13" s="89" customFormat="1" ht="12.75" x14ac:dyDescent="0.2">
      <c r="A179" s="158"/>
      <c r="B179" s="141"/>
      <c r="C179" s="100"/>
      <c r="D179" s="103"/>
      <c r="E179" s="563"/>
      <c r="F179" s="115"/>
      <c r="G179" s="115"/>
      <c r="H179" s="165"/>
      <c r="I179" s="90"/>
      <c r="J179" s="88"/>
      <c r="K179" s="88"/>
      <c r="L179" s="88"/>
      <c r="M179" s="88"/>
    </row>
    <row r="180" spans="1:13" s="89" customFormat="1" ht="13.5" thickBot="1" x14ac:dyDescent="0.25">
      <c r="A180" s="184"/>
      <c r="B180" s="118" t="s">
        <v>147</v>
      </c>
      <c r="C180" s="119"/>
      <c r="D180" s="120"/>
      <c r="E180" s="564">
        <f>SUM(E178,E145,E107,E86,E64)</f>
        <v>70000</v>
      </c>
      <c r="F180" s="121">
        <f t="shared" ref="F180:G180" si="34">SUM(F178,F145,F107,F86,F64)</f>
        <v>0</v>
      </c>
      <c r="G180" s="121">
        <f t="shared" si="34"/>
        <v>70000</v>
      </c>
      <c r="H180" s="164">
        <f>SUM(F180:G180)</f>
        <v>70000</v>
      </c>
      <c r="I180" s="90">
        <f>SUM(E180:E180)-H180</f>
        <v>0</v>
      </c>
      <c r="J180" s="88"/>
      <c r="K180" s="88"/>
      <c r="L180" s="88"/>
      <c r="M180" s="88"/>
    </row>
    <row r="181" spans="1:13" s="89" customFormat="1" ht="12.75" x14ac:dyDescent="0.2">
      <c r="A181" s="131"/>
      <c r="B181" s="116"/>
      <c r="C181" s="117"/>
      <c r="D181" s="103"/>
      <c r="E181" s="565"/>
      <c r="F181" s="132"/>
      <c r="G181" s="132"/>
      <c r="H181" s="115"/>
      <c r="I181" s="90"/>
      <c r="J181" s="88"/>
      <c r="K181" s="88"/>
      <c r="L181" s="88"/>
      <c r="M181" s="88"/>
    </row>
    <row r="182" spans="1:13" s="89" customFormat="1" ht="12.75" x14ac:dyDescent="0.2">
      <c r="A182" s="135" t="s">
        <v>72</v>
      </c>
      <c r="B182" s="135"/>
      <c r="C182" s="135"/>
      <c r="D182" s="135"/>
      <c r="E182" s="135"/>
      <c r="F182" s="135"/>
      <c r="G182" s="135"/>
      <c r="H182" s="135"/>
      <c r="I182" s="88"/>
      <c r="J182" s="88"/>
      <c r="K182" s="88"/>
      <c r="L182" s="88"/>
      <c r="M182" s="88"/>
    </row>
    <row r="183" spans="1:13" x14ac:dyDescent="0.2">
      <c r="A183" s="135" t="s">
        <v>13</v>
      </c>
      <c r="B183" s="133"/>
      <c r="C183" s="134"/>
      <c r="D183" s="133"/>
      <c r="E183" s="133"/>
      <c r="F183" s="133"/>
      <c r="G183" s="133"/>
      <c r="H183" s="133"/>
    </row>
    <row r="184" spans="1:13" x14ac:dyDescent="0.2">
      <c r="A184" s="135" t="s">
        <v>20</v>
      </c>
      <c r="B184" s="133"/>
      <c r="C184" s="134"/>
      <c r="D184" s="133"/>
      <c r="E184" s="133"/>
      <c r="F184" s="133"/>
      <c r="G184" s="133"/>
      <c r="H184" s="133"/>
    </row>
    <row r="185" spans="1:13" x14ac:dyDescent="0.2">
      <c r="A185" s="135" t="s">
        <v>77</v>
      </c>
      <c r="B185" s="133"/>
      <c r="C185" s="134"/>
      <c r="D185" s="133"/>
      <c r="E185" s="133"/>
      <c r="F185" s="133"/>
      <c r="G185" s="133"/>
      <c r="H185" s="133"/>
    </row>
    <row r="186" spans="1:13" x14ac:dyDescent="0.2">
      <c r="A186" s="137" t="s">
        <v>78</v>
      </c>
      <c r="B186" s="137"/>
      <c r="C186" s="101"/>
      <c r="D186" s="94"/>
      <c r="E186" s="94"/>
      <c r="F186" s="94"/>
      <c r="G186" s="94"/>
      <c r="H186" s="94"/>
    </row>
    <row r="187" spans="1:13" x14ac:dyDescent="0.2">
      <c r="A187" s="137" t="s">
        <v>79</v>
      </c>
      <c r="B187" s="137"/>
      <c r="C187" s="101"/>
      <c r="D187" s="94"/>
      <c r="E187" s="94"/>
      <c r="F187" s="94"/>
      <c r="G187" s="94"/>
      <c r="H187" s="94"/>
    </row>
    <row r="188" spans="1:13" x14ac:dyDescent="0.2">
      <c r="A188" s="137" t="s">
        <v>24</v>
      </c>
      <c r="B188" s="137"/>
      <c r="C188" s="101"/>
      <c r="D188" s="94"/>
      <c r="E188" s="94"/>
      <c r="F188" s="94"/>
      <c r="G188" s="94"/>
      <c r="H188" s="94"/>
    </row>
    <row r="189" spans="1:13" x14ac:dyDescent="0.2">
      <c r="A189" s="135" t="s">
        <v>23</v>
      </c>
      <c r="B189" s="137"/>
      <c r="C189" s="101"/>
      <c r="D189" s="94"/>
      <c r="E189" s="94"/>
      <c r="F189" s="94"/>
      <c r="G189" s="94"/>
      <c r="H189" s="94"/>
    </row>
    <row r="190" spans="1:13" x14ac:dyDescent="0.2">
      <c r="A190" s="135" t="s">
        <v>75</v>
      </c>
      <c r="B190" s="94"/>
      <c r="C190" s="101"/>
      <c r="D190" s="94"/>
      <c r="E190" s="94"/>
      <c r="F190" s="94"/>
      <c r="G190" s="94"/>
      <c r="H190" s="94"/>
    </row>
    <row r="191" spans="1:13" x14ac:dyDescent="0.2">
      <c r="A191" s="135" t="s">
        <v>76</v>
      </c>
      <c r="B191" s="94"/>
      <c r="C191" s="101"/>
      <c r="D191" s="94"/>
      <c r="E191" s="94"/>
      <c r="F191" s="94"/>
      <c r="G191" s="94"/>
      <c r="H191" s="94"/>
    </row>
    <row r="192" spans="1:13" x14ac:dyDescent="0.2">
      <c r="A192" s="135" t="s">
        <v>77</v>
      </c>
      <c r="B192" s="94"/>
      <c r="C192" s="101"/>
      <c r="D192" s="94"/>
      <c r="E192" s="94"/>
      <c r="F192" s="94"/>
      <c r="G192" s="94"/>
      <c r="H192" s="94"/>
    </row>
    <row r="193" spans="1:8" x14ac:dyDescent="0.2">
      <c r="A193" s="137" t="s">
        <v>78</v>
      </c>
      <c r="B193" s="94"/>
      <c r="C193" s="101"/>
      <c r="D193" s="94"/>
      <c r="E193" s="94"/>
      <c r="F193" s="94"/>
      <c r="G193" s="94"/>
      <c r="H193" s="94"/>
    </row>
    <row r="194" spans="1:8" x14ac:dyDescent="0.2">
      <c r="A194" s="137" t="s">
        <v>79</v>
      </c>
      <c r="B194" s="94"/>
      <c r="C194" s="101"/>
      <c r="D194" s="94"/>
      <c r="E194" s="94"/>
      <c r="F194" s="94"/>
      <c r="G194" s="94"/>
      <c r="H194" s="94"/>
    </row>
    <row r="195" spans="1:8" x14ac:dyDescent="0.2">
      <c r="A195" s="94"/>
      <c r="B195" s="94"/>
      <c r="C195" s="101"/>
      <c r="D195" s="94"/>
      <c r="E195" s="94"/>
      <c r="F195" s="94"/>
      <c r="G195" s="94"/>
      <c r="H195" s="94"/>
    </row>
    <row r="196" spans="1:8" x14ac:dyDescent="0.2">
      <c r="A196" s="94"/>
      <c r="B196" s="94"/>
      <c r="C196" s="101"/>
      <c r="D196" s="94"/>
      <c r="E196" s="94"/>
      <c r="F196" s="94"/>
      <c r="G196" s="94"/>
      <c r="H196" s="94"/>
    </row>
    <row r="197" spans="1:8" x14ac:dyDescent="0.2">
      <c r="A197" s="94"/>
      <c r="B197" s="94"/>
      <c r="C197" s="101"/>
      <c r="D197" s="94"/>
      <c r="E197" s="94"/>
      <c r="F197" s="94"/>
      <c r="G197" s="94"/>
      <c r="H197" s="94"/>
    </row>
    <row r="198" spans="1:8" x14ac:dyDescent="0.2">
      <c r="A198" s="94"/>
      <c r="B198" s="94"/>
      <c r="C198" s="101"/>
      <c r="D198" s="94"/>
      <c r="E198" s="94"/>
      <c r="F198" s="94"/>
      <c r="G198" s="94"/>
      <c r="H198" s="94"/>
    </row>
    <row r="199" spans="1:8" x14ac:dyDescent="0.2">
      <c r="A199" s="94"/>
      <c r="B199" s="94"/>
      <c r="C199" s="101"/>
      <c r="D199" s="94"/>
      <c r="E199" s="94"/>
      <c r="F199" s="94"/>
      <c r="G199" s="94"/>
      <c r="H199" s="94"/>
    </row>
    <row r="200" spans="1:8" x14ac:dyDescent="0.2">
      <c r="A200" s="94"/>
      <c r="B200" s="94"/>
      <c r="C200" s="101"/>
      <c r="D200" s="94"/>
      <c r="E200" s="94"/>
      <c r="F200" s="94"/>
      <c r="G200" s="94"/>
      <c r="H200" s="94"/>
    </row>
    <row r="201" spans="1:8" x14ac:dyDescent="0.2">
      <c r="A201" s="94"/>
      <c r="B201" s="94"/>
      <c r="C201" s="101"/>
      <c r="D201" s="94"/>
      <c r="E201" s="94"/>
      <c r="F201" s="94"/>
      <c r="G201" s="94"/>
      <c r="H201" s="94"/>
    </row>
    <row r="202" spans="1:8" x14ac:dyDescent="0.2">
      <c r="A202" s="94"/>
      <c r="B202" s="94"/>
      <c r="C202" s="101"/>
      <c r="D202" s="94"/>
      <c r="E202" s="94"/>
      <c r="F202" s="94"/>
      <c r="G202" s="94"/>
      <c r="H202" s="94"/>
    </row>
  </sheetData>
  <mergeCells count="14">
    <mergeCell ref="A5:F5"/>
    <mergeCell ref="A6:F6"/>
    <mergeCell ref="A1:F1"/>
    <mergeCell ref="A2:F2"/>
    <mergeCell ref="A3:F3"/>
    <mergeCell ref="A4:F4"/>
    <mergeCell ref="B11:D11"/>
    <mergeCell ref="A12:D12"/>
    <mergeCell ref="B13:D13"/>
    <mergeCell ref="B7:D7"/>
    <mergeCell ref="A8:F8"/>
    <mergeCell ref="B9:D9"/>
    <mergeCell ref="B10:D10"/>
    <mergeCell ref="F10:H10"/>
  </mergeCells>
  <phoneticPr fontId="18" type="noConversion"/>
  <pageMargins left="0.7" right="0.7" top="0.75" bottom="0.75" header="0.3" footer="0.3"/>
  <pageSetup orientation="portrait" horizontalDpi="300" verticalDpi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02"/>
  <sheetViews>
    <sheetView topLeftCell="A136" workbookViewId="0">
      <selection activeCell="B7" sqref="B7:D7"/>
    </sheetView>
  </sheetViews>
  <sheetFormatPr defaultRowHeight="15" x14ac:dyDescent="0.2"/>
  <cols>
    <col min="1" max="1" width="4.28515625" style="95" bestFit="1" customWidth="1"/>
    <col min="2" max="2" width="9.140625" style="95"/>
    <col min="3" max="3" width="6.85546875" style="102" customWidth="1"/>
    <col min="4" max="4" width="50" style="95" bestFit="1" customWidth="1"/>
    <col min="5" max="5" width="11.7109375" style="95" bestFit="1" customWidth="1"/>
    <col min="6" max="8" width="11.7109375" style="95" customWidth="1"/>
    <col min="9" max="11" width="9.85546875" style="95" bestFit="1" customWidth="1"/>
    <col min="12" max="16384" width="9.140625" style="95"/>
  </cols>
  <sheetData>
    <row r="1" spans="1:16" s="89" customFormat="1" ht="12.75" x14ac:dyDescent="0.2">
      <c r="A1" s="645" t="s">
        <v>34</v>
      </c>
      <c r="B1" s="645"/>
      <c r="C1" s="645"/>
      <c r="D1" s="645"/>
      <c r="E1" s="645"/>
      <c r="F1" s="645"/>
      <c r="G1" s="645"/>
      <c r="H1" s="645"/>
      <c r="I1" s="645"/>
      <c r="J1" s="144"/>
      <c r="K1" s="144"/>
      <c r="L1" s="144"/>
      <c r="M1" s="128"/>
      <c r="N1" s="88"/>
      <c r="O1" s="88"/>
      <c r="P1" s="88"/>
    </row>
    <row r="2" spans="1:16" s="89" customFormat="1" ht="12.75" customHeight="1" x14ac:dyDescent="0.2">
      <c r="A2" s="646" t="s">
        <v>35</v>
      </c>
      <c r="B2" s="646"/>
      <c r="C2" s="646"/>
      <c r="D2" s="646"/>
      <c r="E2" s="646"/>
      <c r="F2" s="646"/>
      <c r="G2" s="646"/>
      <c r="H2" s="646"/>
      <c r="I2" s="646"/>
      <c r="J2" s="145"/>
      <c r="K2" s="145"/>
      <c r="L2" s="145"/>
      <c r="M2" s="142"/>
      <c r="N2" s="88"/>
      <c r="O2" s="88"/>
      <c r="P2" s="88"/>
    </row>
    <row r="3" spans="1:16" s="89" customFormat="1" ht="12.75" x14ac:dyDescent="0.2">
      <c r="A3" s="647"/>
      <c r="B3" s="647"/>
      <c r="C3" s="647"/>
      <c r="D3" s="647"/>
      <c r="E3" s="647"/>
      <c r="F3" s="647"/>
      <c r="G3" s="647"/>
      <c r="H3" s="647"/>
      <c r="I3" s="647"/>
      <c r="J3" s="146"/>
      <c r="K3" s="146"/>
      <c r="L3" s="146"/>
      <c r="M3" s="128"/>
      <c r="N3" s="128"/>
      <c r="O3" s="96"/>
      <c r="P3" s="96"/>
    </row>
    <row r="4" spans="1:16" s="89" customFormat="1" ht="12.75" x14ac:dyDescent="0.2">
      <c r="A4" s="644" t="s">
        <v>613</v>
      </c>
      <c r="B4" s="634"/>
      <c r="C4" s="634"/>
      <c r="D4" s="634"/>
      <c r="E4" s="634"/>
      <c r="F4" s="634"/>
      <c r="G4" s="634"/>
      <c r="H4" s="634"/>
      <c r="I4" s="634"/>
      <c r="J4" s="146"/>
      <c r="K4" s="146"/>
      <c r="L4" s="146"/>
      <c r="M4" s="128"/>
      <c r="N4" s="128"/>
      <c r="O4" s="96"/>
      <c r="P4" s="96"/>
    </row>
    <row r="5" spans="1:16" s="89" customFormat="1" ht="12.75" hidden="1" customHeight="1" x14ac:dyDescent="0.2">
      <c r="A5" s="642" t="s">
        <v>262</v>
      </c>
      <c r="B5" s="643"/>
      <c r="C5" s="643"/>
      <c r="D5" s="643"/>
      <c r="E5" s="643"/>
      <c r="F5" s="643"/>
      <c r="G5" s="643"/>
      <c r="H5" s="643"/>
      <c r="I5" s="643"/>
      <c r="J5" s="145"/>
      <c r="K5" s="145"/>
      <c r="L5" s="145"/>
      <c r="M5" s="128"/>
      <c r="N5" s="128"/>
      <c r="O5" s="96"/>
      <c r="P5" s="96"/>
    </row>
    <row r="6" spans="1:16" s="89" customFormat="1" ht="12.75" x14ac:dyDescent="0.2">
      <c r="A6" s="644" t="s">
        <v>605</v>
      </c>
      <c r="B6" s="634"/>
      <c r="C6" s="634"/>
      <c r="D6" s="634"/>
      <c r="E6" s="634"/>
      <c r="F6" s="634"/>
      <c r="G6" s="634"/>
      <c r="H6" s="634"/>
      <c r="I6" s="634"/>
      <c r="J6" s="147"/>
      <c r="K6" s="148"/>
      <c r="L6" s="148"/>
      <c r="M6" s="129"/>
      <c r="N6" s="129"/>
    </row>
    <row r="7" spans="1:16" s="89" customFormat="1" ht="12.75" x14ac:dyDescent="0.2">
      <c r="A7" s="149"/>
      <c r="B7" s="633"/>
      <c r="C7" s="633"/>
      <c r="D7" s="633"/>
      <c r="E7" s="147"/>
      <c r="F7" s="147"/>
      <c r="G7" s="147"/>
      <c r="H7" s="147"/>
      <c r="I7" s="147"/>
      <c r="J7" s="147"/>
      <c r="K7" s="148"/>
      <c r="L7" s="148"/>
      <c r="M7" s="129"/>
      <c r="N7" s="129"/>
    </row>
    <row r="8" spans="1:16" s="89" customFormat="1" ht="12.75" x14ac:dyDescent="0.2">
      <c r="A8" s="634" t="s">
        <v>36</v>
      </c>
      <c r="B8" s="634"/>
      <c r="C8" s="634"/>
      <c r="D8" s="634"/>
      <c r="E8" s="634"/>
      <c r="F8" s="634"/>
      <c r="G8" s="634"/>
      <c r="H8" s="634"/>
      <c r="I8" s="634"/>
      <c r="J8" s="144"/>
      <c r="K8" s="144"/>
      <c r="L8" s="148"/>
      <c r="M8" s="130"/>
      <c r="N8" s="130"/>
      <c r="O8" s="97"/>
      <c r="P8" s="97"/>
    </row>
    <row r="9" spans="1:16" s="89" customFormat="1" ht="13.5" thickBot="1" x14ac:dyDescent="0.25">
      <c r="A9" s="149"/>
      <c r="B9" s="635"/>
      <c r="C9" s="635"/>
      <c r="D9" s="635"/>
      <c r="E9" s="150"/>
      <c r="F9" s="150"/>
      <c r="G9" s="150"/>
      <c r="H9" s="150"/>
      <c r="I9" s="150"/>
      <c r="J9" s="151"/>
      <c r="K9" s="148"/>
      <c r="L9" s="148"/>
      <c r="M9" s="130"/>
      <c r="N9" s="130"/>
      <c r="O9" s="97"/>
      <c r="P9" s="97"/>
    </row>
    <row r="10" spans="1:16" s="89" customFormat="1" ht="12.75" customHeight="1" x14ac:dyDescent="0.2">
      <c r="A10" s="152"/>
      <c r="B10" s="636"/>
      <c r="C10" s="636"/>
      <c r="D10" s="637"/>
      <c r="E10" s="638" t="s">
        <v>21</v>
      </c>
      <c r="F10" s="639"/>
      <c r="G10" s="639"/>
      <c r="H10" s="639"/>
      <c r="I10" s="640" t="s">
        <v>37</v>
      </c>
      <c r="J10" s="640"/>
      <c r="K10" s="641"/>
      <c r="L10" s="143" t="s">
        <v>74</v>
      </c>
      <c r="M10" s="88"/>
      <c r="N10" s="88"/>
      <c r="O10" s="88"/>
      <c r="P10" s="88"/>
    </row>
    <row r="11" spans="1:16" s="89" customFormat="1" ht="25.5" x14ac:dyDescent="0.2">
      <c r="A11" s="153"/>
      <c r="B11" s="626"/>
      <c r="C11" s="626"/>
      <c r="D11" s="627"/>
      <c r="E11" s="429" t="s">
        <v>550</v>
      </c>
      <c r="F11" s="430" t="s">
        <v>551</v>
      </c>
      <c r="G11" s="430" t="s">
        <v>552</v>
      </c>
      <c r="H11" s="430" t="s">
        <v>553</v>
      </c>
      <c r="I11" s="127" t="s">
        <v>193</v>
      </c>
      <c r="J11" s="127" t="s">
        <v>194</v>
      </c>
      <c r="K11" s="154" t="s">
        <v>192</v>
      </c>
      <c r="L11" s="90"/>
      <c r="M11" s="88"/>
      <c r="N11" s="88"/>
      <c r="O11" s="88"/>
      <c r="P11" s="88"/>
    </row>
    <row r="12" spans="1:16" s="89" customFormat="1" ht="12.75" x14ac:dyDescent="0.2">
      <c r="A12" s="628" t="s">
        <v>195</v>
      </c>
      <c r="B12" s="629"/>
      <c r="C12" s="629"/>
      <c r="D12" s="630"/>
      <c r="E12" s="168" t="s">
        <v>196</v>
      </c>
      <c r="F12" s="126" t="s">
        <v>196</v>
      </c>
      <c r="G12" s="126" t="s">
        <v>196</v>
      </c>
      <c r="H12" s="126" t="s">
        <v>196</v>
      </c>
      <c r="I12" s="126" t="s">
        <v>196</v>
      </c>
      <c r="J12" s="126" t="s">
        <v>196</v>
      </c>
      <c r="K12" s="155" t="s">
        <v>196</v>
      </c>
      <c r="L12" s="90"/>
      <c r="M12" s="88"/>
      <c r="N12" s="88"/>
      <c r="O12" s="88"/>
      <c r="P12" s="88"/>
    </row>
    <row r="13" spans="1:16" s="89" customFormat="1" ht="12.75" x14ac:dyDescent="0.2">
      <c r="A13" s="156">
        <v>10</v>
      </c>
      <c r="B13" s="631" t="s">
        <v>197</v>
      </c>
      <c r="C13" s="631"/>
      <c r="D13" s="632"/>
      <c r="E13" s="161"/>
      <c r="F13" s="103"/>
      <c r="G13" s="103"/>
      <c r="H13" s="103"/>
      <c r="I13" s="107"/>
      <c r="J13" s="107"/>
      <c r="K13" s="157"/>
      <c r="L13" s="90"/>
      <c r="M13" s="88"/>
      <c r="N13" s="88"/>
      <c r="O13" s="88"/>
      <c r="P13" s="88"/>
    </row>
    <row r="14" spans="1:16" s="89" customFormat="1" ht="25.5" hidden="1" customHeight="1" x14ac:dyDescent="0.2">
      <c r="A14" s="158"/>
      <c r="B14" s="139">
        <v>1100</v>
      </c>
      <c r="C14" s="98" t="s">
        <v>71</v>
      </c>
      <c r="D14" s="185" t="s">
        <v>199</v>
      </c>
      <c r="E14" s="158"/>
      <c r="F14" s="140"/>
      <c r="G14" s="140"/>
      <c r="H14" s="140"/>
      <c r="I14" s="92"/>
      <c r="J14" s="92"/>
      <c r="K14" s="157"/>
      <c r="L14" s="90"/>
      <c r="M14" s="88"/>
      <c r="N14" s="88"/>
      <c r="O14" s="88"/>
      <c r="P14" s="88"/>
    </row>
    <row r="15" spans="1:16" s="89" customFormat="1" ht="13.5" hidden="1" customHeight="1" x14ac:dyDescent="0.2">
      <c r="A15" s="158"/>
      <c r="B15" s="139"/>
      <c r="C15" s="99"/>
      <c r="D15" s="185" t="s">
        <v>200</v>
      </c>
      <c r="E15" s="158"/>
      <c r="F15" s="140"/>
      <c r="G15" s="140"/>
      <c r="H15" s="140"/>
      <c r="I15" s="92"/>
      <c r="J15" s="92"/>
      <c r="K15" s="157"/>
      <c r="L15" s="90"/>
      <c r="M15" s="88"/>
      <c r="N15" s="88"/>
      <c r="O15" s="88"/>
      <c r="P15" s="88"/>
    </row>
    <row r="16" spans="1:16" s="89" customFormat="1" ht="12.75" hidden="1" customHeight="1" x14ac:dyDescent="0.2">
      <c r="A16" s="158"/>
      <c r="B16" s="141">
        <v>1101</v>
      </c>
      <c r="C16" s="100"/>
      <c r="D16" s="171"/>
      <c r="E16" s="158"/>
      <c r="F16" s="140"/>
      <c r="G16" s="140"/>
      <c r="H16" s="140"/>
      <c r="I16" s="92"/>
      <c r="J16" s="92"/>
      <c r="K16" s="157">
        <v>0</v>
      </c>
      <c r="L16" s="90"/>
      <c r="M16" s="88"/>
      <c r="N16" s="88"/>
      <c r="O16" s="88"/>
      <c r="P16" s="88"/>
    </row>
    <row r="17" spans="1:16" s="89" customFormat="1" ht="12.75" hidden="1" customHeight="1" x14ac:dyDescent="0.2">
      <c r="A17" s="158"/>
      <c r="B17" s="141">
        <v>1102</v>
      </c>
      <c r="C17" s="100"/>
      <c r="D17" s="171"/>
      <c r="E17" s="158"/>
      <c r="F17" s="140"/>
      <c r="G17" s="140"/>
      <c r="H17" s="140"/>
      <c r="I17" s="92"/>
      <c r="J17" s="92"/>
      <c r="K17" s="157">
        <v>0</v>
      </c>
      <c r="L17" s="90"/>
      <c r="M17" s="88"/>
      <c r="N17" s="88"/>
      <c r="O17" s="88"/>
      <c r="P17" s="88"/>
    </row>
    <row r="18" spans="1:16" s="89" customFormat="1" ht="12.75" hidden="1" customHeight="1" x14ac:dyDescent="0.2">
      <c r="A18" s="158"/>
      <c r="B18" s="141">
        <v>1103</v>
      </c>
      <c r="C18" s="100"/>
      <c r="D18" s="171"/>
      <c r="E18" s="158"/>
      <c r="F18" s="140"/>
      <c r="G18" s="140"/>
      <c r="H18" s="140"/>
      <c r="I18" s="92"/>
      <c r="J18" s="92"/>
      <c r="K18" s="157">
        <v>0</v>
      </c>
      <c r="L18" s="90"/>
      <c r="M18" s="88"/>
      <c r="N18" s="88"/>
      <c r="O18" s="88"/>
      <c r="P18" s="88"/>
    </row>
    <row r="19" spans="1:16" s="89" customFormat="1" ht="12.75" hidden="1" customHeight="1" x14ac:dyDescent="0.2">
      <c r="A19" s="158"/>
      <c r="B19" s="141">
        <v>1199</v>
      </c>
      <c r="C19" s="100"/>
      <c r="D19" s="186" t="s">
        <v>203</v>
      </c>
      <c r="E19" s="172">
        <v>0</v>
      </c>
      <c r="F19" s="93"/>
      <c r="G19" s="93"/>
      <c r="H19" s="93"/>
      <c r="I19" s="91">
        <v>0</v>
      </c>
      <c r="J19" s="91">
        <v>0</v>
      </c>
      <c r="K19" s="157">
        <v>0</v>
      </c>
      <c r="L19" s="90"/>
      <c r="M19" s="88"/>
      <c r="N19" s="88"/>
      <c r="O19" s="88"/>
      <c r="P19" s="88"/>
    </row>
    <row r="20" spans="1:16" s="89" customFormat="1" ht="12.75" x14ac:dyDescent="0.2">
      <c r="A20" s="158"/>
      <c r="B20" s="139">
        <v>1200</v>
      </c>
      <c r="C20" s="99" t="s">
        <v>22</v>
      </c>
      <c r="D20" s="185" t="s">
        <v>205</v>
      </c>
      <c r="E20" s="158"/>
      <c r="F20" s="140"/>
      <c r="G20" s="140"/>
      <c r="H20" s="140"/>
      <c r="I20" s="92"/>
      <c r="J20" s="92"/>
      <c r="K20" s="157"/>
      <c r="L20" s="90"/>
      <c r="M20" s="88"/>
      <c r="N20" s="88"/>
      <c r="O20" s="88"/>
      <c r="P20" s="88"/>
    </row>
    <row r="21" spans="1:16" s="89" customFormat="1" ht="12.75" x14ac:dyDescent="0.2">
      <c r="A21" s="158"/>
      <c r="B21" s="139"/>
      <c r="C21" s="99"/>
      <c r="D21" s="185" t="s">
        <v>206</v>
      </c>
      <c r="E21" s="158"/>
      <c r="F21" s="140"/>
      <c r="G21" s="140"/>
      <c r="H21" s="140"/>
      <c r="I21" s="92"/>
      <c r="J21" s="92"/>
      <c r="K21" s="157"/>
      <c r="L21" s="90"/>
      <c r="M21" s="88"/>
      <c r="N21" s="88"/>
      <c r="O21" s="88"/>
      <c r="P21" s="88"/>
    </row>
    <row r="22" spans="1:16" s="89" customFormat="1" ht="12.75" x14ac:dyDescent="0.2">
      <c r="A22" s="158"/>
      <c r="B22" s="141">
        <v>1209</v>
      </c>
      <c r="C22" s="100">
        <v>11</v>
      </c>
      <c r="D22" s="187"/>
      <c r="E22" s="174">
        <v>100000</v>
      </c>
      <c r="F22" s="113">
        <v>100000</v>
      </c>
      <c r="G22" s="113">
        <v>0</v>
      </c>
      <c r="H22" s="113">
        <v>100000</v>
      </c>
      <c r="I22" s="113">
        <v>150000</v>
      </c>
      <c r="J22" s="113">
        <v>150000</v>
      </c>
      <c r="K22" s="159">
        <f t="shared" ref="K22:K64" si="0">SUM(I22:J22)</f>
        <v>300000</v>
      </c>
      <c r="L22" s="90">
        <f t="shared" ref="L22:L56" si="1">SUM(E22:H22)-K22</f>
        <v>0</v>
      </c>
      <c r="M22" s="88"/>
      <c r="N22" s="88"/>
      <c r="O22" s="88"/>
      <c r="P22" s="88"/>
    </row>
    <row r="23" spans="1:16" s="89" customFormat="1" ht="12.75" hidden="1" x14ac:dyDescent="0.2">
      <c r="A23" s="158"/>
      <c r="B23" s="141">
        <v>1209</v>
      </c>
      <c r="C23" s="100">
        <v>12</v>
      </c>
      <c r="D23" s="187"/>
      <c r="E23" s="174">
        <f>SUM(I23:J23)</f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59">
        <f t="shared" si="0"/>
        <v>0</v>
      </c>
      <c r="L23" s="90">
        <f t="shared" si="1"/>
        <v>0</v>
      </c>
      <c r="M23" s="88"/>
      <c r="N23" s="88"/>
      <c r="O23" s="88"/>
      <c r="P23" s="88"/>
    </row>
    <row r="24" spans="1:16" s="89" customFormat="1" ht="12.75" hidden="1" x14ac:dyDescent="0.2">
      <c r="A24" s="158"/>
      <c r="B24" s="141">
        <v>1209</v>
      </c>
      <c r="C24" s="100">
        <v>21</v>
      </c>
      <c r="D24" s="187"/>
      <c r="E24" s="174">
        <v>0</v>
      </c>
      <c r="F24" s="113">
        <f>SUM(I24:J24)</f>
        <v>0</v>
      </c>
      <c r="G24" s="113">
        <v>0</v>
      </c>
      <c r="H24" s="113">
        <v>0</v>
      </c>
      <c r="I24" s="113">
        <v>0</v>
      </c>
      <c r="J24" s="113">
        <v>0</v>
      </c>
      <c r="K24" s="159">
        <f t="shared" si="0"/>
        <v>0</v>
      </c>
      <c r="L24" s="90">
        <f t="shared" si="1"/>
        <v>0</v>
      </c>
      <c r="M24" s="88"/>
      <c r="N24" s="88"/>
      <c r="O24" s="88"/>
      <c r="P24" s="88"/>
    </row>
    <row r="25" spans="1:16" s="89" customFormat="1" ht="12.75" hidden="1" x14ac:dyDescent="0.2">
      <c r="A25" s="158"/>
      <c r="B25" s="141">
        <v>1209</v>
      </c>
      <c r="C25" s="100">
        <v>31</v>
      </c>
      <c r="D25" s="187"/>
      <c r="E25" s="174">
        <v>0</v>
      </c>
      <c r="F25" s="113">
        <v>0</v>
      </c>
      <c r="G25" s="113">
        <f>SUM(I25:J25)</f>
        <v>0</v>
      </c>
      <c r="H25" s="113">
        <v>0</v>
      </c>
      <c r="I25" s="113">
        <v>0</v>
      </c>
      <c r="J25" s="113">
        <v>0</v>
      </c>
      <c r="K25" s="159">
        <f t="shared" si="0"/>
        <v>0</v>
      </c>
      <c r="L25" s="90">
        <f t="shared" si="1"/>
        <v>0</v>
      </c>
      <c r="M25" s="88"/>
      <c r="N25" s="88"/>
      <c r="O25" s="88"/>
      <c r="P25" s="88"/>
    </row>
    <row r="26" spans="1:16" s="89" customFormat="1" ht="12.75" hidden="1" x14ac:dyDescent="0.2">
      <c r="A26" s="158"/>
      <c r="B26" s="141">
        <v>1209</v>
      </c>
      <c r="C26" s="100"/>
      <c r="D26" s="187"/>
      <c r="E26" s="174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59">
        <f t="shared" si="0"/>
        <v>0</v>
      </c>
      <c r="L26" s="90">
        <f t="shared" si="1"/>
        <v>0</v>
      </c>
      <c r="M26" s="88"/>
      <c r="N26" s="88"/>
      <c r="O26" s="88"/>
      <c r="P26" s="88"/>
    </row>
    <row r="27" spans="1:16" s="89" customFormat="1" ht="12.75" hidden="1" x14ac:dyDescent="0.2">
      <c r="A27" s="158"/>
      <c r="B27" s="141">
        <v>1201</v>
      </c>
      <c r="C27" s="100"/>
      <c r="D27" s="187"/>
      <c r="E27" s="176"/>
      <c r="F27" s="108"/>
      <c r="G27" s="108"/>
      <c r="H27" s="108"/>
      <c r="I27" s="109"/>
      <c r="J27" s="109"/>
      <c r="K27" s="159">
        <f t="shared" si="0"/>
        <v>0</v>
      </c>
      <c r="L27" s="90">
        <f t="shared" si="1"/>
        <v>0</v>
      </c>
      <c r="M27" s="88"/>
      <c r="N27" s="88"/>
      <c r="O27" s="88"/>
      <c r="P27" s="88"/>
    </row>
    <row r="28" spans="1:16" s="89" customFormat="1" ht="12.75" hidden="1" x14ac:dyDescent="0.2">
      <c r="A28" s="158"/>
      <c r="B28" s="141">
        <v>1201</v>
      </c>
      <c r="C28" s="100"/>
      <c r="D28" s="187"/>
      <c r="E28" s="176"/>
      <c r="F28" s="108"/>
      <c r="G28" s="108"/>
      <c r="H28" s="108"/>
      <c r="I28" s="109"/>
      <c r="J28" s="109"/>
      <c r="K28" s="159">
        <f t="shared" si="0"/>
        <v>0</v>
      </c>
      <c r="L28" s="90">
        <f t="shared" si="1"/>
        <v>0</v>
      </c>
      <c r="M28" s="88"/>
      <c r="N28" s="88"/>
      <c r="O28" s="88"/>
      <c r="P28" s="88"/>
    </row>
    <row r="29" spans="1:16" s="89" customFormat="1" ht="12.75" hidden="1" x14ac:dyDescent="0.2">
      <c r="A29" s="158"/>
      <c r="B29" s="141">
        <v>1201</v>
      </c>
      <c r="C29" s="100"/>
      <c r="D29" s="186"/>
      <c r="E29" s="177"/>
      <c r="F29" s="108"/>
      <c r="G29" s="108"/>
      <c r="H29" s="108"/>
      <c r="I29" s="109"/>
      <c r="J29" s="109"/>
      <c r="K29" s="159">
        <f t="shared" si="0"/>
        <v>0</v>
      </c>
      <c r="L29" s="90">
        <f t="shared" si="1"/>
        <v>0</v>
      </c>
      <c r="M29" s="88"/>
      <c r="N29" s="88"/>
      <c r="O29" s="88"/>
      <c r="P29" s="88"/>
    </row>
    <row r="30" spans="1:16" s="89" customFormat="1" ht="12.75" hidden="1" x14ac:dyDescent="0.2">
      <c r="A30" s="158"/>
      <c r="B30" s="141">
        <v>1201</v>
      </c>
      <c r="C30" s="100"/>
      <c r="D30" s="186"/>
      <c r="E30" s="177"/>
      <c r="F30" s="108"/>
      <c r="G30" s="108"/>
      <c r="H30" s="108"/>
      <c r="I30" s="109"/>
      <c r="J30" s="109"/>
      <c r="K30" s="159">
        <f t="shared" si="0"/>
        <v>0</v>
      </c>
      <c r="L30" s="90">
        <f t="shared" si="1"/>
        <v>0</v>
      </c>
      <c r="M30" s="88"/>
      <c r="N30" s="88"/>
      <c r="O30" s="88"/>
      <c r="P30" s="88"/>
    </row>
    <row r="31" spans="1:16" s="89" customFormat="1" ht="12.75" hidden="1" x14ac:dyDescent="0.2">
      <c r="A31" s="158"/>
      <c r="B31" s="141">
        <v>1201</v>
      </c>
      <c r="C31" s="100"/>
      <c r="D31" s="186"/>
      <c r="E31" s="177"/>
      <c r="F31" s="108"/>
      <c r="G31" s="108"/>
      <c r="H31" s="108"/>
      <c r="I31" s="111"/>
      <c r="J31" s="109"/>
      <c r="K31" s="159">
        <f t="shared" si="0"/>
        <v>0</v>
      </c>
      <c r="L31" s="90">
        <f t="shared" si="1"/>
        <v>0</v>
      </c>
      <c r="M31" s="88"/>
      <c r="N31" s="88"/>
      <c r="O31" s="88"/>
      <c r="P31" s="88"/>
    </row>
    <row r="32" spans="1:16" s="89" customFormat="1" ht="12.75" hidden="1" x14ac:dyDescent="0.2">
      <c r="A32" s="158"/>
      <c r="B32" s="141">
        <v>1201</v>
      </c>
      <c r="C32" s="100"/>
      <c r="D32" s="186"/>
      <c r="E32" s="177"/>
      <c r="F32" s="108"/>
      <c r="G32" s="108"/>
      <c r="H32" s="108"/>
      <c r="I32" s="109"/>
      <c r="J32" s="109"/>
      <c r="K32" s="159">
        <f t="shared" si="0"/>
        <v>0</v>
      </c>
      <c r="L32" s="90">
        <f t="shared" si="1"/>
        <v>0</v>
      </c>
      <c r="M32" s="88"/>
      <c r="N32" s="88"/>
      <c r="O32" s="88"/>
      <c r="P32" s="88"/>
    </row>
    <row r="33" spans="1:16" s="89" customFormat="1" ht="12.75" hidden="1" x14ac:dyDescent="0.2">
      <c r="A33" s="158"/>
      <c r="B33" s="141">
        <v>1201</v>
      </c>
      <c r="C33" s="100"/>
      <c r="D33" s="186"/>
      <c r="E33" s="177"/>
      <c r="F33" s="108"/>
      <c r="G33" s="108"/>
      <c r="H33" s="108"/>
      <c r="I33" s="109"/>
      <c r="J33" s="109"/>
      <c r="K33" s="159">
        <f t="shared" si="0"/>
        <v>0</v>
      </c>
      <c r="L33" s="90">
        <f t="shared" si="1"/>
        <v>0</v>
      </c>
      <c r="M33" s="88"/>
      <c r="N33" s="88"/>
      <c r="O33" s="88"/>
      <c r="P33" s="88"/>
    </row>
    <row r="34" spans="1:16" s="89" customFormat="1" ht="12.75" hidden="1" x14ac:dyDescent="0.2">
      <c r="A34" s="158"/>
      <c r="B34" s="141">
        <v>1201</v>
      </c>
      <c r="C34" s="100"/>
      <c r="D34" s="186"/>
      <c r="E34" s="177"/>
      <c r="F34" s="108"/>
      <c r="G34" s="108"/>
      <c r="H34" s="108"/>
      <c r="I34" s="109"/>
      <c r="J34" s="109"/>
      <c r="K34" s="159">
        <f t="shared" si="0"/>
        <v>0</v>
      </c>
      <c r="L34" s="90">
        <f t="shared" si="1"/>
        <v>0</v>
      </c>
      <c r="M34" s="88"/>
      <c r="N34" s="88"/>
      <c r="O34" s="88"/>
      <c r="P34" s="88"/>
    </row>
    <row r="35" spans="1:16" s="89" customFormat="1" ht="12.75" hidden="1" x14ac:dyDescent="0.2">
      <c r="A35" s="158"/>
      <c r="B35" s="141">
        <v>1201</v>
      </c>
      <c r="C35" s="100"/>
      <c r="D35" s="186"/>
      <c r="E35" s="177"/>
      <c r="F35" s="108"/>
      <c r="G35" s="108"/>
      <c r="H35" s="108"/>
      <c r="I35" s="109"/>
      <c r="J35" s="109"/>
      <c r="K35" s="159">
        <f t="shared" si="0"/>
        <v>0</v>
      </c>
      <c r="L35" s="90">
        <f t="shared" si="1"/>
        <v>0</v>
      </c>
      <c r="M35" s="88"/>
      <c r="N35" s="88"/>
      <c r="O35" s="88"/>
      <c r="P35" s="88"/>
    </row>
    <row r="36" spans="1:16" s="89" customFormat="1" ht="12.75" hidden="1" x14ac:dyDescent="0.2">
      <c r="A36" s="158"/>
      <c r="B36" s="141">
        <v>1201</v>
      </c>
      <c r="C36" s="100"/>
      <c r="D36" s="186"/>
      <c r="E36" s="177"/>
      <c r="F36" s="108"/>
      <c r="G36" s="108"/>
      <c r="H36" s="108"/>
      <c r="I36" s="109"/>
      <c r="J36" s="109"/>
      <c r="K36" s="159">
        <f t="shared" si="0"/>
        <v>0</v>
      </c>
      <c r="L36" s="90">
        <f t="shared" si="1"/>
        <v>0</v>
      </c>
      <c r="M36" s="88"/>
      <c r="N36" s="88"/>
      <c r="O36" s="88"/>
      <c r="P36" s="88"/>
    </row>
    <row r="37" spans="1:16" s="89" customFormat="1" ht="12.75" hidden="1" x14ac:dyDescent="0.2">
      <c r="A37" s="158"/>
      <c r="B37" s="141">
        <v>1201</v>
      </c>
      <c r="C37" s="100"/>
      <c r="D37" s="186"/>
      <c r="E37" s="177"/>
      <c r="F37" s="108"/>
      <c r="G37" s="108"/>
      <c r="H37" s="108"/>
      <c r="I37" s="109"/>
      <c r="J37" s="109"/>
      <c r="K37" s="159">
        <f t="shared" si="0"/>
        <v>0</v>
      </c>
      <c r="L37" s="90">
        <f t="shared" si="1"/>
        <v>0</v>
      </c>
      <c r="M37" s="88"/>
      <c r="N37" s="88"/>
      <c r="O37" s="88"/>
      <c r="P37" s="88"/>
    </row>
    <row r="38" spans="1:16" s="89" customFormat="1" ht="12.75" hidden="1" x14ac:dyDescent="0.2">
      <c r="A38" s="158"/>
      <c r="B38" s="141">
        <v>1201</v>
      </c>
      <c r="C38" s="100"/>
      <c r="D38" s="186"/>
      <c r="E38" s="177"/>
      <c r="F38" s="108"/>
      <c r="G38" s="108"/>
      <c r="H38" s="108"/>
      <c r="I38" s="109"/>
      <c r="J38" s="109"/>
      <c r="K38" s="159">
        <f t="shared" si="0"/>
        <v>0</v>
      </c>
      <c r="L38" s="90">
        <f t="shared" si="1"/>
        <v>0</v>
      </c>
      <c r="M38" s="88"/>
      <c r="N38" s="88"/>
      <c r="O38" s="88"/>
      <c r="P38" s="88"/>
    </row>
    <row r="39" spans="1:16" s="89" customFormat="1" ht="12.75" hidden="1" x14ac:dyDescent="0.2">
      <c r="A39" s="158"/>
      <c r="B39" s="141">
        <v>1201</v>
      </c>
      <c r="C39" s="100"/>
      <c r="D39" s="186"/>
      <c r="E39" s="177"/>
      <c r="F39" s="108"/>
      <c r="G39" s="108"/>
      <c r="H39" s="108"/>
      <c r="I39" s="109"/>
      <c r="J39" s="109"/>
      <c r="K39" s="159">
        <f t="shared" si="0"/>
        <v>0</v>
      </c>
      <c r="L39" s="90">
        <f t="shared" si="1"/>
        <v>0</v>
      </c>
      <c r="M39" s="88"/>
      <c r="N39" s="88"/>
      <c r="O39" s="88"/>
      <c r="P39" s="88"/>
    </row>
    <row r="40" spans="1:16" s="89" customFormat="1" ht="12.75" hidden="1" x14ac:dyDescent="0.2">
      <c r="A40" s="158"/>
      <c r="B40" s="141">
        <v>1201</v>
      </c>
      <c r="C40" s="100"/>
      <c r="D40" s="186"/>
      <c r="E40" s="177"/>
      <c r="F40" s="108"/>
      <c r="G40" s="108"/>
      <c r="H40" s="108"/>
      <c r="I40" s="109"/>
      <c r="J40" s="109"/>
      <c r="K40" s="159">
        <f t="shared" si="0"/>
        <v>0</v>
      </c>
      <c r="L40" s="90">
        <f t="shared" si="1"/>
        <v>0</v>
      </c>
      <c r="M40" s="88"/>
      <c r="N40" s="88"/>
      <c r="O40" s="88"/>
      <c r="P40" s="88"/>
    </row>
    <row r="41" spans="1:16" s="89" customFormat="1" ht="12.75" hidden="1" x14ac:dyDescent="0.2">
      <c r="A41" s="158"/>
      <c r="B41" s="141">
        <v>1201</v>
      </c>
      <c r="C41" s="100"/>
      <c r="D41" s="188"/>
      <c r="E41" s="177"/>
      <c r="F41" s="108"/>
      <c r="G41" s="108"/>
      <c r="H41" s="108"/>
      <c r="I41" s="109"/>
      <c r="J41" s="109"/>
      <c r="K41" s="159">
        <f t="shared" si="0"/>
        <v>0</v>
      </c>
      <c r="L41" s="90">
        <f t="shared" si="1"/>
        <v>0</v>
      </c>
      <c r="M41" s="88"/>
      <c r="N41" s="88"/>
      <c r="O41" s="88"/>
      <c r="P41" s="88"/>
    </row>
    <row r="42" spans="1:16" s="89" customFormat="1" ht="12.75" hidden="1" x14ac:dyDescent="0.2">
      <c r="A42" s="158"/>
      <c r="B42" s="141">
        <v>1201</v>
      </c>
      <c r="C42" s="100"/>
      <c r="D42" s="188"/>
      <c r="E42" s="177"/>
      <c r="F42" s="108"/>
      <c r="G42" s="108"/>
      <c r="H42" s="108"/>
      <c r="I42" s="109"/>
      <c r="J42" s="109"/>
      <c r="K42" s="159">
        <f t="shared" si="0"/>
        <v>0</v>
      </c>
      <c r="L42" s="90">
        <f t="shared" si="1"/>
        <v>0</v>
      </c>
      <c r="M42" s="88"/>
      <c r="N42" s="88"/>
      <c r="O42" s="88"/>
      <c r="P42" s="88"/>
    </row>
    <row r="43" spans="1:16" s="89" customFormat="1" ht="12.75" x14ac:dyDescent="0.2">
      <c r="A43" s="160"/>
      <c r="B43" s="91">
        <v>1209</v>
      </c>
      <c r="C43" s="91"/>
      <c r="D43" s="157" t="s">
        <v>203</v>
      </c>
      <c r="E43" s="178">
        <f>SUM(E22:E42)</f>
        <v>100000</v>
      </c>
      <c r="F43" s="112">
        <f t="shared" ref="F43:J43" si="2">SUM(F22:F42)</f>
        <v>100000</v>
      </c>
      <c r="G43" s="112">
        <f t="shared" si="2"/>
        <v>0</v>
      </c>
      <c r="H43" s="112">
        <f t="shared" si="2"/>
        <v>100000</v>
      </c>
      <c r="I43" s="112">
        <f t="shared" si="2"/>
        <v>150000</v>
      </c>
      <c r="J43" s="112">
        <f t="shared" si="2"/>
        <v>150000</v>
      </c>
      <c r="K43" s="159">
        <f t="shared" si="0"/>
        <v>300000</v>
      </c>
      <c r="L43" s="90">
        <f t="shared" si="1"/>
        <v>0</v>
      </c>
      <c r="M43" s="88"/>
      <c r="N43" s="88"/>
      <c r="O43" s="88"/>
      <c r="P43" s="88"/>
    </row>
    <row r="44" spans="1:16" s="89" customFormat="1" ht="12.75" hidden="1" customHeight="1" x14ac:dyDescent="0.2">
      <c r="A44" s="158"/>
      <c r="B44" s="139">
        <v>1300</v>
      </c>
      <c r="C44" s="99"/>
      <c r="D44" s="189" t="s">
        <v>212</v>
      </c>
      <c r="E44" s="174"/>
      <c r="F44" s="113"/>
      <c r="G44" s="113"/>
      <c r="H44" s="113"/>
      <c r="I44" s="109"/>
      <c r="J44" s="109"/>
      <c r="K44" s="159">
        <f t="shared" si="0"/>
        <v>0</v>
      </c>
      <c r="L44" s="90">
        <f t="shared" si="1"/>
        <v>0</v>
      </c>
      <c r="M44" s="88"/>
      <c r="N44" s="88"/>
      <c r="O44" s="88"/>
      <c r="P44" s="88"/>
    </row>
    <row r="45" spans="1:16" s="89" customFormat="1" ht="12.75" hidden="1" customHeight="1" x14ac:dyDescent="0.2">
      <c r="A45" s="158"/>
      <c r="B45" s="139"/>
      <c r="C45" s="99"/>
      <c r="D45" s="189" t="s">
        <v>200</v>
      </c>
      <c r="E45" s="174"/>
      <c r="F45" s="113"/>
      <c r="G45" s="113"/>
      <c r="H45" s="113"/>
      <c r="I45" s="109"/>
      <c r="J45" s="109"/>
      <c r="K45" s="159">
        <f t="shared" si="0"/>
        <v>0</v>
      </c>
      <c r="L45" s="90">
        <f t="shared" si="1"/>
        <v>0</v>
      </c>
      <c r="M45" s="88"/>
      <c r="N45" s="88"/>
      <c r="O45" s="88"/>
      <c r="P45" s="88"/>
    </row>
    <row r="46" spans="1:16" s="89" customFormat="1" ht="12.75" hidden="1" customHeight="1" x14ac:dyDescent="0.2">
      <c r="A46" s="158"/>
      <c r="B46" s="141">
        <v>1301</v>
      </c>
      <c r="C46" s="100"/>
      <c r="D46" s="186"/>
      <c r="E46" s="174">
        <v>0</v>
      </c>
      <c r="F46" s="113"/>
      <c r="G46" s="113"/>
      <c r="H46" s="113"/>
      <c r="I46" s="109">
        <v>0</v>
      </c>
      <c r="J46" s="109">
        <v>0</v>
      </c>
      <c r="K46" s="159">
        <f t="shared" si="0"/>
        <v>0</v>
      </c>
      <c r="L46" s="90">
        <f t="shared" si="1"/>
        <v>0</v>
      </c>
      <c r="M46" s="88"/>
      <c r="N46" s="88"/>
      <c r="O46" s="88"/>
      <c r="P46" s="88"/>
    </row>
    <row r="47" spans="1:16" s="89" customFormat="1" ht="12.75" hidden="1" customHeight="1" x14ac:dyDescent="0.2">
      <c r="A47" s="158"/>
      <c r="B47" s="141">
        <v>1302</v>
      </c>
      <c r="C47" s="100"/>
      <c r="D47" s="186"/>
      <c r="E47" s="174">
        <v>0</v>
      </c>
      <c r="F47" s="113"/>
      <c r="G47" s="113"/>
      <c r="H47" s="113"/>
      <c r="I47" s="109">
        <v>0</v>
      </c>
      <c r="J47" s="109">
        <v>0</v>
      </c>
      <c r="K47" s="159">
        <f t="shared" si="0"/>
        <v>0</v>
      </c>
      <c r="L47" s="90">
        <f t="shared" si="1"/>
        <v>0</v>
      </c>
      <c r="M47" s="88"/>
      <c r="N47" s="88"/>
      <c r="O47" s="88"/>
      <c r="P47" s="88"/>
    </row>
    <row r="48" spans="1:16" s="89" customFormat="1" ht="12.75" hidden="1" customHeight="1" x14ac:dyDescent="0.2">
      <c r="A48" s="158"/>
      <c r="B48" s="141">
        <v>1303</v>
      </c>
      <c r="C48" s="100"/>
      <c r="D48" s="186"/>
      <c r="E48" s="174">
        <v>0</v>
      </c>
      <c r="F48" s="113"/>
      <c r="G48" s="113"/>
      <c r="H48" s="113"/>
      <c r="I48" s="109">
        <v>0</v>
      </c>
      <c r="J48" s="109">
        <v>0</v>
      </c>
      <c r="K48" s="159">
        <f t="shared" si="0"/>
        <v>0</v>
      </c>
      <c r="L48" s="90">
        <f t="shared" si="1"/>
        <v>0</v>
      </c>
      <c r="M48" s="88"/>
      <c r="N48" s="88"/>
      <c r="O48" s="88"/>
      <c r="P48" s="88"/>
    </row>
    <row r="49" spans="1:16" s="89" customFormat="1" ht="12.75" hidden="1" customHeight="1" x14ac:dyDescent="0.2">
      <c r="A49" s="158"/>
      <c r="B49" s="141">
        <v>1399</v>
      </c>
      <c r="C49" s="100"/>
      <c r="D49" s="186" t="s">
        <v>203</v>
      </c>
      <c r="E49" s="178">
        <f>SUM(E44:E48)</f>
        <v>0</v>
      </c>
      <c r="F49" s="112"/>
      <c r="G49" s="112"/>
      <c r="H49" s="112"/>
      <c r="I49" s="112">
        <f>SUM(I44:I48)</f>
        <v>0</v>
      </c>
      <c r="J49" s="112">
        <f>SUM(J44:J48)</f>
        <v>0</v>
      </c>
      <c r="K49" s="159">
        <f t="shared" si="0"/>
        <v>0</v>
      </c>
      <c r="L49" s="90">
        <f t="shared" si="1"/>
        <v>0</v>
      </c>
      <c r="M49" s="88"/>
      <c r="N49" s="88"/>
      <c r="O49" s="88"/>
      <c r="P49" s="88"/>
    </row>
    <row r="50" spans="1:16" s="89" customFormat="1" ht="12.75" hidden="1" customHeight="1" x14ac:dyDescent="0.2">
      <c r="A50" s="158"/>
      <c r="B50" s="139">
        <v>1400</v>
      </c>
      <c r="C50" s="99"/>
      <c r="D50" s="189" t="s">
        <v>218</v>
      </c>
      <c r="E50" s="174"/>
      <c r="F50" s="113"/>
      <c r="G50" s="113"/>
      <c r="H50" s="113"/>
      <c r="I50" s="109"/>
      <c r="J50" s="109"/>
      <c r="K50" s="159">
        <f t="shared" si="0"/>
        <v>0</v>
      </c>
      <c r="L50" s="90">
        <f t="shared" si="1"/>
        <v>0</v>
      </c>
      <c r="M50" s="88"/>
      <c r="N50" s="88"/>
      <c r="O50" s="88"/>
      <c r="P50" s="88"/>
    </row>
    <row r="51" spans="1:16" s="89" customFormat="1" ht="12.75" hidden="1" customHeight="1" x14ac:dyDescent="0.2">
      <c r="A51" s="158"/>
      <c r="B51" s="141">
        <v>1401</v>
      </c>
      <c r="C51" s="100"/>
      <c r="D51" s="186"/>
      <c r="E51" s="174">
        <v>0</v>
      </c>
      <c r="F51" s="113"/>
      <c r="G51" s="113"/>
      <c r="H51" s="113"/>
      <c r="I51" s="109">
        <v>0</v>
      </c>
      <c r="J51" s="109">
        <v>0</v>
      </c>
      <c r="K51" s="159">
        <f t="shared" si="0"/>
        <v>0</v>
      </c>
      <c r="L51" s="90">
        <f t="shared" si="1"/>
        <v>0</v>
      </c>
      <c r="M51" s="88"/>
      <c r="N51" s="88"/>
      <c r="O51" s="88"/>
      <c r="P51" s="88"/>
    </row>
    <row r="52" spans="1:16" s="89" customFormat="1" ht="12.75" hidden="1" customHeight="1" x14ac:dyDescent="0.2">
      <c r="A52" s="158"/>
      <c r="B52" s="141">
        <v>1402</v>
      </c>
      <c r="C52" s="100"/>
      <c r="D52" s="186"/>
      <c r="E52" s="174">
        <v>0</v>
      </c>
      <c r="F52" s="113"/>
      <c r="G52" s="113"/>
      <c r="H52" s="113"/>
      <c r="I52" s="109">
        <v>0</v>
      </c>
      <c r="J52" s="109">
        <v>0</v>
      </c>
      <c r="K52" s="159">
        <f t="shared" si="0"/>
        <v>0</v>
      </c>
      <c r="L52" s="90">
        <f t="shared" si="1"/>
        <v>0</v>
      </c>
      <c r="M52" s="88"/>
      <c r="N52" s="88"/>
      <c r="O52" s="88"/>
      <c r="P52" s="88"/>
    </row>
    <row r="53" spans="1:16" s="89" customFormat="1" ht="12.75" hidden="1" customHeight="1" x14ac:dyDescent="0.2">
      <c r="A53" s="158"/>
      <c r="B53" s="141">
        <v>1403</v>
      </c>
      <c r="C53" s="100"/>
      <c r="D53" s="186"/>
      <c r="E53" s="174">
        <v>0</v>
      </c>
      <c r="F53" s="113"/>
      <c r="G53" s="113"/>
      <c r="H53" s="113"/>
      <c r="I53" s="109">
        <v>0</v>
      </c>
      <c r="J53" s="109">
        <v>0</v>
      </c>
      <c r="K53" s="159">
        <f t="shared" si="0"/>
        <v>0</v>
      </c>
      <c r="L53" s="90">
        <f t="shared" si="1"/>
        <v>0</v>
      </c>
      <c r="M53" s="88"/>
      <c r="N53" s="88"/>
      <c r="O53" s="88"/>
      <c r="P53" s="88"/>
    </row>
    <row r="54" spans="1:16" s="89" customFormat="1" ht="12.75" hidden="1" customHeight="1" x14ac:dyDescent="0.2">
      <c r="A54" s="158"/>
      <c r="B54" s="141">
        <v>1499</v>
      </c>
      <c r="C54" s="100"/>
      <c r="D54" s="186" t="s">
        <v>203</v>
      </c>
      <c r="E54" s="178">
        <f>SUM(E51:E53)</f>
        <v>0</v>
      </c>
      <c r="F54" s="112"/>
      <c r="G54" s="112"/>
      <c r="H54" s="112"/>
      <c r="I54" s="112">
        <f>SUM(I51:I53)</f>
        <v>0</v>
      </c>
      <c r="J54" s="112">
        <f>SUM(J51:J53)</f>
        <v>0</v>
      </c>
      <c r="K54" s="159">
        <f t="shared" si="0"/>
        <v>0</v>
      </c>
      <c r="L54" s="90">
        <f t="shared" si="1"/>
        <v>0</v>
      </c>
      <c r="M54" s="88"/>
      <c r="N54" s="88"/>
      <c r="O54" s="88"/>
      <c r="P54" s="88"/>
    </row>
    <row r="55" spans="1:16" s="89" customFormat="1" ht="12.75" x14ac:dyDescent="0.2">
      <c r="A55" s="161"/>
      <c r="B55" s="139">
        <v>1600</v>
      </c>
      <c r="C55" s="99" t="s">
        <v>22</v>
      </c>
      <c r="D55" s="189" t="s">
        <v>224</v>
      </c>
      <c r="E55" s="174"/>
      <c r="F55" s="113"/>
      <c r="G55" s="113"/>
      <c r="H55" s="113"/>
      <c r="I55" s="109"/>
      <c r="J55" s="109"/>
      <c r="K55" s="159">
        <f t="shared" si="0"/>
        <v>0</v>
      </c>
      <c r="L55" s="90">
        <f t="shared" si="1"/>
        <v>0</v>
      </c>
      <c r="M55" s="88"/>
      <c r="N55" s="88"/>
      <c r="O55" s="88"/>
      <c r="P55" s="88"/>
    </row>
    <row r="56" spans="1:16" s="89" customFormat="1" ht="12.75" x14ac:dyDescent="0.2">
      <c r="A56" s="158"/>
      <c r="B56" s="141">
        <v>1609</v>
      </c>
      <c r="C56" s="100">
        <v>11</v>
      </c>
      <c r="D56" s="187"/>
      <c r="E56" s="174"/>
      <c r="F56" s="113">
        <v>0</v>
      </c>
      <c r="G56" s="113">
        <v>50000</v>
      </c>
      <c r="H56" s="113">
        <v>0</v>
      </c>
      <c r="I56" s="113">
        <v>35000</v>
      </c>
      <c r="J56" s="113">
        <v>15000</v>
      </c>
      <c r="K56" s="159">
        <f t="shared" si="0"/>
        <v>50000</v>
      </c>
      <c r="L56" s="90">
        <f t="shared" si="1"/>
        <v>0</v>
      </c>
      <c r="M56" s="88"/>
      <c r="N56" s="88"/>
      <c r="O56" s="88"/>
      <c r="P56" s="88"/>
    </row>
    <row r="57" spans="1:16" s="89" customFormat="1" ht="12.75" hidden="1" x14ac:dyDescent="0.2">
      <c r="A57" s="158"/>
      <c r="B57" s="141">
        <v>1609</v>
      </c>
      <c r="C57" s="100">
        <v>21</v>
      </c>
      <c r="D57" s="187"/>
      <c r="E57" s="174">
        <v>0</v>
      </c>
      <c r="F57" s="113">
        <f>SUM(I57:J57)</f>
        <v>0</v>
      </c>
      <c r="G57" s="113">
        <v>0</v>
      </c>
      <c r="H57" s="113">
        <v>0</v>
      </c>
      <c r="I57" s="113">
        <v>0</v>
      </c>
      <c r="J57" s="113">
        <v>0</v>
      </c>
      <c r="K57" s="159">
        <f t="shared" si="0"/>
        <v>0</v>
      </c>
      <c r="L57" s="90">
        <f>SUM(F57:H57)-K57</f>
        <v>0</v>
      </c>
      <c r="M57" s="88"/>
      <c r="N57" s="88"/>
      <c r="O57" s="88"/>
      <c r="P57" s="88"/>
    </row>
    <row r="58" spans="1:16" s="89" customFormat="1" ht="12.75" hidden="1" x14ac:dyDescent="0.2">
      <c r="A58" s="158"/>
      <c r="B58" s="141">
        <v>1609</v>
      </c>
      <c r="C58" s="100">
        <v>31</v>
      </c>
      <c r="D58" s="187"/>
      <c r="E58" s="174">
        <v>0</v>
      </c>
      <c r="F58" s="113">
        <v>0</v>
      </c>
      <c r="G58" s="113">
        <f>SUM(I58:J58)</f>
        <v>0</v>
      </c>
      <c r="H58" s="113">
        <v>0</v>
      </c>
      <c r="I58" s="113">
        <v>0</v>
      </c>
      <c r="J58" s="113">
        <v>0</v>
      </c>
      <c r="K58" s="159">
        <f t="shared" si="0"/>
        <v>0</v>
      </c>
      <c r="L58" s="90">
        <f t="shared" ref="L58:L64" si="3">SUM(E58:H58)-K58</f>
        <v>0</v>
      </c>
      <c r="M58" s="88"/>
      <c r="N58" s="88"/>
      <c r="O58" s="88"/>
      <c r="P58" s="88"/>
    </row>
    <row r="59" spans="1:16" s="89" customFormat="1" ht="12.75" hidden="1" x14ac:dyDescent="0.2">
      <c r="A59" s="158"/>
      <c r="B59" s="141">
        <v>1609</v>
      </c>
      <c r="C59" s="100"/>
      <c r="D59" s="187"/>
      <c r="E59" s="174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59">
        <f t="shared" si="0"/>
        <v>0</v>
      </c>
      <c r="L59" s="90">
        <f t="shared" si="3"/>
        <v>0</v>
      </c>
      <c r="M59" s="88"/>
      <c r="N59" s="88"/>
      <c r="O59" s="88"/>
      <c r="P59" s="88"/>
    </row>
    <row r="60" spans="1:16" s="89" customFormat="1" ht="12.75" hidden="1" x14ac:dyDescent="0.2">
      <c r="A60" s="158"/>
      <c r="B60" s="141">
        <v>1609</v>
      </c>
      <c r="C60" s="100"/>
      <c r="D60" s="187"/>
      <c r="E60" s="174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59">
        <f t="shared" si="0"/>
        <v>0</v>
      </c>
      <c r="L60" s="90">
        <f t="shared" si="3"/>
        <v>0</v>
      </c>
      <c r="M60" s="88"/>
      <c r="N60" s="88"/>
      <c r="O60" s="88"/>
      <c r="P60" s="88"/>
    </row>
    <row r="61" spans="1:16" s="89" customFormat="1" ht="12.75" hidden="1" x14ac:dyDescent="0.2">
      <c r="A61" s="158"/>
      <c r="B61" s="141">
        <v>1609</v>
      </c>
      <c r="C61" s="100"/>
      <c r="D61" s="186"/>
      <c r="E61" s="174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59">
        <f t="shared" si="0"/>
        <v>0</v>
      </c>
      <c r="L61" s="90">
        <f t="shared" si="3"/>
        <v>0</v>
      </c>
      <c r="M61" s="88"/>
      <c r="N61" s="88"/>
      <c r="O61" s="88"/>
      <c r="P61" s="88"/>
    </row>
    <row r="62" spans="1:16" s="89" customFormat="1" ht="12.75" hidden="1" x14ac:dyDescent="0.2">
      <c r="A62" s="158"/>
      <c r="B62" s="141">
        <v>1609</v>
      </c>
      <c r="C62" s="100"/>
      <c r="D62" s="188"/>
      <c r="E62" s="174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59">
        <f t="shared" si="0"/>
        <v>0</v>
      </c>
      <c r="L62" s="90">
        <f t="shared" si="3"/>
        <v>0</v>
      </c>
      <c r="M62" s="88"/>
      <c r="N62" s="88"/>
      <c r="O62" s="88"/>
      <c r="P62" s="88"/>
    </row>
    <row r="63" spans="1:16" s="89" customFormat="1" ht="12.75" x14ac:dyDescent="0.2">
      <c r="A63" s="162"/>
      <c r="B63" s="104">
        <v>1609</v>
      </c>
      <c r="C63" s="106"/>
      <c r="D63" s="190" t="s">
        <v>203</v>
      </c>
      <c r="E63" s="178">
        <f>SUM(E56:E62)</f>
        <v>0</v>
      </c>
      <c r="F63" s="112">
        <f t="shared" ref="F63:J63" si="4">SUM(F56:F62)</f>
        <v>0</v>
      </c>
      <c r="G63" s="112">
        <f t="shared" si="4"/>
        <v>50000</v>
      </c>
      <c r="H63" s="112">
        <f t="shared" si="4"/>
        <v>0</v>
      </c>
      <c r="I63" s="112">
        <f t="shared" si="4"/>
        <v>35000</v>
      </c>
      <c r="J63" s="112">
        <f t="shared" si="4"/>
        <v>15000</v>
      </c>
      <c r="K63" s="159">
        <f t="shared" si="0"/>
        <v>50000</v>
      </c>
      <c r="L63" s="90">
        <f t="shared" si="3"/>
        <v>0</v>
      </c>
      <c r="M63" s="88"/>
      <c r="N63" s="88"/>
      <c r="O63" s="88"/>
      <c r="P63" s="88"/>
    </row>
    <row r="64" spans="1:16" s="89" customFormat="1" ht="13.5" thickBot="1" x14ac:dyDescent="0.25">
      <c r="A64" s="163"/>
      <c r="B64" s="124"/>
      <c r="C64" s="122"/>
      <c r="D64" s="191" t="s">
        <v>229</v>
      </c>
      <c r="E64" s="180">
        <f>SUM(E63,E54,E49,E43,E20)</f>
        <v>100000</v>
      </c>
      <c r="F64" s="121">
        <f t="shared" ref="F64:J64" si="5">SUM(F63,F54,F49,F43,F20)</f>
        <v>100000</v>
      </c>
      <c r="G64" s="121">
        <f t="shared" si="5"/>
        <v>50000</v>
      </c>
      <c r="H64" s="121">
        <f t="shared" si="5"/>
        <v>100000</v>
      </c>
      <c r="I64" s="121">
        <f t="shared" si="5"/>
        <v>185000</v>
      </c>
      <c r="J64" s="121">
        <f t="shared" si="5"/>
        <v>165000</v>
      </c>
      <c r="K64" s="164">
        <f t="shared" si="0"/>
        <v>350000</v>
      </c>
      <c r="L64" s="90">
        <f t="shared" si="3"/>
        <v>0</v>
      </c>
      <c r="M64" s="88"/>
      <c r="N64" s="88"/>
      <c r="O64" s="88"/>
      <c r="P64" s="88"/>
    </row>
    <row r="65" spans="1:16" s="89" customFormat="1" ht="12.75" x14ac:dyDescent="0.2">
      <c r="A65" s="156">
        <v>20</v>
      </c>
      <c r="B65" s="139" t="s">
        <v>230</v>
      </c>
      <c r="C65" s="99"/>
      <c r="D65" s="192"/>
      <c r="E65" s="174"/>
      <c r="F65" s="113"/>
      <c r="G65" s="113"/>
      <c r="H65" s="113"/>
      <c r="I65" s="109"/>
      <c r="J65" s="109"/>
      <c r="K65" s="159"/>
      <c r="L65" s="90"/>
      <c r="M65" s="88"/>
      <c r="N65" s="88"/>
      <c r="O65" s="88"/>
      <c r="P65" s="88"/>
    </row>
    <row r="66" spans="1:16" s="89" customFormat="1" ht="12.75" x14ac:dyDescent="0.2">
      <c r="A66" s="158"/>
      <c r="B66" s="139">
        <v>2100</v>
      </c>
      <c r="C66" s="99" t="s">
        <v>22</v>
      </c>
      <c r="D66" s="193" t="s">
        <v>232</v>
      </c>
      <c r="E66" s="174"/>
      <c r="F66" s="113"/>
      <c r="G66" s="113"/>
      <c r="H66" s="113"/>
      <c r="I66" s="109"/>
      <c r="J66" s="109"/>
      <c r="K66" s="159"/>
      <c r="L66" s="90"/>
      <c r="M66" s="88"/>
      <c r="N66" s="88"/>
      <c r="O66" s="88"/>
      <c r="P66" s="88"/>
    </row>
    <row r="67" spans="1:16" s="89" customFormat="1" ht="12.75" x14ac:dyDescent="0.2">
      <c r="A67" s="158"/>
      <c r="B67" s="139"/>
      <c r="C67" s="99"/>
      <c r="D67" s="193" t="s">
        <v>233</v>
      </c>
      <c r="E67" s="174"/>
      <c r="F67" s="113"/>
      <c r="G67" s="113"/>
      <c r="H67" s="113"/>
      <c r="I67" s="109"/>
      <c r="J67" s="109"/>
      <c r="K67" s="159"/>
      <c r="L67" s="90"/>
      <c r="M67" s="88"/>
      <c r="N67" s="88"/>
      <c r="O67" s="88"/>
      <c r="P67" s="88"/>
    </row>
    <row r="68" spans="1:16" s="89" customFormat="1" ht="12.75" x14ac:dyDescent="0.2">
      <c r="A68" s="158"/>
      <c r="B68" s="141">
        <v>2109</v>
      </c>
      <c r="C68" s="100"/>
      <c r="D68" s="171"/>
      <c r="E68" s="174">
        <v>0</v>
      </c>
      <c r="F68" s="113">
        <v>0</v>
      </c>
      <c r="G68" s="113">
        <v>0</v>
      </c>
      <c r="H68" s="113">
        <v>0</v>
      </c>
      <c r="I68" s="109">
        <v>0</v>
      </c>
      <c r="J68" s="109">
        <v>0</v>
      </c>
      <c r="K68" s="159">
        <f t="shared" ref="K68:K84" si="6">SUM(I68:J68)</f>
        <v>0</v>
      </c>
      <c r="L68" s="90">
        <f t="shared" ref="L68:L84" si="7">SUM(E68:H68)-K68</f>
        <v>0</v>
      </c>
      <c r="M68" s="88"/>
      <c r="N68" s="88"/>
      <c r="O68" s="88"/>
      <c r="P68" s="88"/>
    </row>
    <row r="69" spans="1:16" s="89" customFormat="1" ht="12.75" hidden="1" x14ac:dyDescent="0.2">
      <c r="A69" s="158"/>
      <c r="B69" s="141">
        <v>2109</v>
      </c>
      <c r="C69" s="100"/>
      <c r="D69" s="171"/>
      <c r="E69" s="174">
        <v>0</v>
      </c>
      <c r="F69" s="113">
        <v>0</v>
      </c>
      <c r="G69" s="113">
        <v>0</v>
      </c>
      <c r="H69" s="113">
        <v>0</v>
      </c>
      <c r="I69" s="109">
        <v>0</v>
      </c>
      <c r="J69" s="109">
        <v>0</v>
      </c>
      <c r="K69" s="159">
        <f t="shared" si="6"/>
        <v>0</v>
      </c>
      <c r="L69" s="90">
        <f t="shared" si="7"/>
        <v>0</v>
      </c>
      <c r="M69" s="88"/>
      <c r="N69" s="88"/>
      <c r="O69" s="88"/>
      <c r="P69" s="88"/>
    </row>
    <row r="70" spans="1:16" s="89" customFormat="1" ht="12.75" hidden="1" x14ac:dyDescent="0.2">
      <c r="A70" s="158"/>
      <c r="B70" s="141">
        <v>2109</v>
      </c>
      <c r="C70" s="100"/>
      <c r="D70" s="171"/>
      <c r="E70" s="174">
        <v>0</v>
      </c>
      <c r="F70" s="113">
        <v>0</v>
      </c>
      <c r="G70" s="113">
        <v>0</v>
      </c>
      <c r="H70" s="113">
        <v>0</v>
      </c>
      <c r="I70" s="109">
        <v>0</v>
      </c>
      <c r="J70" s="109">
        <v>0</v>
      </c>
      <c r="K70" s="159">
        <f t="shared" si="6"/>
        <v>0</v>
      </c>
      <c r="L70" s="90">
        <f t="shared" si="7"/>
        <v>0</v>
      </c>
      <c r="M70" s="88"/>
      <c r="N70" s="88"/>
      <c r="O70" s="88"/>
      <c r="P70" s="88"/>
    </row>
    <row r="71" spans="1:16" s="89" customFormat="1" ht="12.75" hidden="1" x14ac:dyDescent="0.2">
      <c r="A71" s="158"/>
      <c r="B71" s="141">
        <v>2109</v>
      </c>
      <c r="C71" s="100"/>
      <c r="D71" s="171"/>
      <c r="E71" s="174">
        <v>0</v>
      </c>
      <c r="F71" s="113">
        <v>0</v>
      </c>
      <c r="G71" s="113">
        <v>0</v>
      </c>
      <c r="H71" s="113">
        <v>0</v>
      </c>
      <c r="I71" s="109">
        <v>0</v>
      </c>
      <c r="J71" s="109">
        <v>0</v>
      </c>
      <c r="K71" s="159">
        <f t="shared" si="6"/>
        <v>0</v>
      </c>
      <c r="L71" s="90">
        <f t="shared" si="7"/>
        <v>0</v>
      </c>
      <c r="M71" s="88"/>
      <c r="N71" s="88"/>
      <c r="O71" s="88"/>
      <c r="P71" s="88"/>
    </row>
    <row r="72" spans="1:16" s="89" customFormat="1" ht="12.75" x14ac:dyDescent="0.2">
      <c r="A72" s="162"/>
      <c r="B72" s="104">
        <v>2109</v>
      </c>
      <c r="C72" s="106"/>
      <c r="D72" s="190" t="s">
        <v>203</v>
      </c>
      <c r="E72" s="178">
        <f t="shared" ref="E72:J72" si="8">SUM(E68:E71)</f>
        <v>0</v>
      </c>
      <c r="F72" s="112">
        <f t="shared" si="8"/>
        <v>0</v>
      </c>
      <c r="G72" s="112">
        <f t="shared" si="8"/>
        <v>0</v>
      </c>
      <c r="H72" s="112">
        <f t="shared" si="8"/>
        <v>0</v>
      </c>
      <c r="I72" s="110">
        <f t="shared" si="8"/>
        <v>0</v>
      </c>
      <c r="J72" s="110">
        <f t="shared" si="8"/>
        <v>0</v>
      </c>
      <c r="K72" s="159">
        <f t="shared" si="6"/>
        <v>0</v>
      </c>
      <c r="L72" s="90">
        <f t="shared" si="7"/>
        <v>0</v>
      </c>
      <c r="M72" s="88"/>
      <c r="N72" s="88"/>
      <c r="O72" s="88"/>
      <c r="P72" s="88"/>
    </row>
    <row r="73" spans="1:16" s="89" customFormat="1" ht="12.75" x14ac:dyDescent="0.2">
      <c r="A73" s="158"/>
      <c r="B73" s="139">
        <v>2200</v>
      </c>
      <c r="C73" s="99" t="s">
        <v>22</v>
      </c>
      <c r="D73" s="193" t="s">
        <v>239</v>
      </c>
      <c r="E73" s="174"/>
      <c r="F73" s="113"/>
      <c r="G73" s="113"/>
      <c r="H73" s="113"/>
      <c r="I73" s="109"/>
      <c r="J73" s="109"/>
      <c r="K73" s="159">
        <f t="shared" si="6"/>
        <v>0</v>
      </c>
      <c r="L73" s="90">
        <f t="shared" si="7"/>
        <v>0</v>
      </c>
      <c r="M73" s="88"/>
      <c r="N73" s="88"/>
      <c r="O73" s="88"/>
      <c r="P73" s="88"/>
    </row>
    <row r="74" spans="1:16" s="89" customFormat="1" ht="12.75" x14ac:dyDescent="0.2">
      <c r="A74" s="158"/>
      <c r="B74" s="139"/>
      <c r="C74" s="99"/>
      <c r="D74" s="193" t="s">
        <v>240</v>
      </c>
      <c r="E74" s="174"/>
      <c r="F74" s="113"/>
      <c r="G74" s="113"/>
      <c r="H74" s="113"/>
      <c r="I74" s="109"/>
      <c r="J74" s="109"/>
      <c r="K74" s="159">
        <f t="shared" si="6"/>
        <v>0</v>
      </c>
      <c r="L74" s="90">
        <f t="shared" si="7"/>
        <v>0</v>
      </c>
      <c r="M74" s="88"/>
      <c r="N74" s="88"/>
      <c r="O74" s="88"/>
      <c r="P74" s="88"/>
    </row>
    <row r="75" spans="1:16" s="89" customFormat="1" ht="12.75" x14ac:dyDescent="0.2">
      <c r="A75" s="158"/>
      <c r="B75" s="141">
        <v>2209</v>
      </c>
      <c r="C75" s="100"/>
      <c r="D75" s="171"/>
      <c r="E75" s="174">
        <v>0</v>
      </c>
      <c r="F75" s="113">
        <v>0</v>
      </c>
      <c r="G75" s="113">
        <v>0</v>
      </c>
      <c r="H75" s="113">
        <v>0</v>
      </c>
      <c r="I75" s="109">
        <v>0</v>
      </c>
      <c r="J75" s="109">
        <v>0</v>
      </c>
      <c r="K75" s="159">
        <f t="shared" si="6"/>
        <v>0</v>
      </c>
      <c r="L75" s="90">
        <f t="shared" si="7"/>
        <v>0</v>
      </c>
      <c r="M75" s="88"/>
      <c r="N75" s="88"/>
      <c r="O75" s="88"/>
      <c r="P75" s="88"/>
    </row>
    <row r="76" spans="1:16" s="89" customFormat="1" ht="12.75" hidden="1" x14ac:dyDescent="0.2">
      <c r="A76" s="158"/>
      <c r="B76" s="141">
        <v>2209</v>
      </c>
      <c r="C76" s="100"/>
      <c r="D76" s="171"/>
      <c r="E76" s="174">
        <v>0</v>
      </c>
      <c r="F76" s="113">
        <v>0</v>
      </c>
      <c r="G76" s="113">
        <v>0</v>
      </c>
      <c r="H76" s="113">
        <v>0</v>
      </c>
      <c r="I76" s="109">
        <v>0</v>
      </c>
      <c r="J76" s="109">
        <v>0</v>
      </c>
      <c r="K76" s="159">
        <f t="shared" si="6"/>
        <v>0</v>
      </c>
      <c r="L76" s="90">
        <f t="shared" si="7"/>
        <v>0</v>
      </c>
      <c r="M76" s="88"/>
      <c r="N76" s="88"/>
      <c r="O76" s="88"/>
      <c r="P76" s="88"/>
    </row>
    <row r="77" spans="1:16" s="89" customFormat="1" ht="12.75" hidden="1" x14ac:dyDescent="0.2">
      <c r="A77" s="158"/>
      <c r="B77" s="141">
        <v>2209</v>
      </c>
      <c r="C77" s="100"/>
      <c r="D77" s="171"/>
      <c r="E77" s="174">
        <v>0</v>
      </c>
      <c r="F77" s="113">
        <v>0</v>
      </c>
      <c r="G77" s="113">
        <v>0</v>
      </c>
      <c r="H77" s="113">
        <v>0</v>
      </c>
      <c r="I77" s="109">
        <v>0</v>
      </c>
      <c r="J77" s="109">
        <v>0</v>
      </c>
      <c r="K77" s="159">
        <f t="shared" si="6"/>
        <v>0</v>
      </c>
      <c r="L77" s="90">
        <f t="shared" si="7"/>
        <v>0</v>
      </c>
      <c r="M77" s="88"/>
      <c r="N77" s="88"/>
      <c r="O77" s="88"/>
      <c r="P77" s="88"/>
    </row>
    <row r="78" spans="1:16" s="89" customFormat="1" ht="12.75" x14ac:dyDescent="0.2">
      <c r="A78" s="162"/>
      <c r="B78" s="104">
        <v>2209</v>
      </c>
      <c r="C78" s="106"/>
      <c r="D78" s="190" t="s">
        <v>203</v>
      </c>
      <c r="E78" s="178">
        <f t="shared" ref="E78:J78" si="9">SUM(E75:E77)</f>
        <v>0</v>
      </c>
      <c r="F78" s="112">
        <f t="shared" si="9"/>
        <v>0</v>
      </c>
      <c r="G78" s="112">
        <f t="shared" si="9"/>
        <v>0</v>
      </c>
      <c r="H78" s="112">
        <f t="shared" si="9"/>
        <v>0</v>
      </c>
      <c r="I78" s="110">
        <f t="shared" si="9"/>
        <v>0</v>
      </c>
      <c r="J78" s="110">
        <f t="shared" si="9"/>
        <v>0</v>
      </c>
      <c r="K78" s="159">
        <f t="shared" si="6"/>
        <v>0</v>
      </c>
      <c r="L78" s="90">
        <f t="shared" si="7"/>
        <v>0</v>
      </c>
      <c r="M78" s="88"/>
      <c r="N78" s="88"/>
      <c r="O78" s="88"/>
      <c r="P78" s="88"/>
    </row>
    <row r="79" spans="1:16" s="89" customFormat="1" ht="12.75" x14ac:dyDescent="0.2">
      <c r="A79" s="158"/>
      <c r="B79" s="139">
        <v>2300</v>
      </c>
      <c r="C79" s="99" t="s">
        <v>22</v>
      </c>
      <c r="D79" s="193" t="s">
        <v>246</v>
      </c>
      <c r="E79" s="174"/>
      <c r="F79" s="113"/>
      <c r="G79" s="113"/>
      <c r="H79" s="113"/>
      <c r="I79" s="109"/>
      <c r="J79" s="109"/>
      <c r="K79" s="159">
        <f t="shared" si="6"/>
        <v>0</v>
      </c>
      <c r="L79" s="90">
        <f t="shared" si="7"/>
        <v>0</v>
      </c>
      <c r="M79" s="88"/>
      <c r="N79" s="88"/>
      <c r="O79" s="88"/>
      <c r="P79" s="88"/>
    </row>
    <row r="80" spans="1:16" s="89" customFormat="1" ht="12.75" x14ac:dyDescent="0.2">
      <c r="A80" s="158"/>
      <c r="B80" s="141">
        <v>2309</v>
      </c>
      <c r="C80" s="100"/>
      <c r="D80" s="195"/>
      <c r="E80" s="174">
        <f>SUM(I80:J80)</f>
        <v>0</v>
      </c>
      <c r="F80" s="113">
        <v>0</v>
      </c>
      <c r="G80" s="113">
        <v>0</v>
      </c>
      <c r="H80" s="113">
        <v>0</v>
      </c>
      <c r="I80" s="109">
        <v>0</v>
      </c>
      <c r="J80" s="109">
        <v>0</v>
      </c>
      <c r="K80" s="159">
        <f t="shared" si="6"/>
        <v>0</v>
      </c>
      <c r="L80" s="90">
        <f t="shared" si="7"/>
        <v>0</v>
      </c>
      <c r="M80" s="88"/>
      <c r="N80" s="88"/>
      <c r="O80" s="88"/>
      <c r="P80" s="88"/>
    </row>
    <row r="81" spans="1:16" s="89" customFormat="1" ht="12.75" hidden="1" x14ac:dyDescent="0.2">
      <c r="A81" s="158"/>
      <c r="B81" s="141">
        <v>2309</v>
      </c>
      <c r="C81" s="100">
        <v>21</v>
      </c>
      <c r="D81" s="171"/>
      <c r="E81" s="174">
        <v>0</v>
      </c>
      <c r="F81" s="113">
        <f>SUM(I81:J81)</f>
        <v>0</v>
      </c>
      <c r="G81" s="113">
        <v>0</v>
      </c>
      <c r="H81" s="113">
        <v>0</v>
      </c>
      <c r="I81" s="109">
        <v>0</v>
      </c>
      <c r="J81" s="109">
        <v>0</v>
      </c>
      <c r="K81" s="159">
        <f t="shared" si="6"/>
        <v>0</v>
      </c>
      <c r="L81" s="90">
        <f t="shared" si="7"/>
        <v>0</v>
      </c>
      <c r="M81" s="88"/>
      <c r="N81" s="88"/>
      <c r="O81" s="88"/>
      <c r="P81" s="88"/>
    </row>
    <row r="82" spans="1:16" s="89" customFormat="1" ht="12.75" hidden="1" x14ac:dyDescent="0.2">
      <c r="A82" s="158"/>
      <c r="B82" s="141">
        <v>2309</v>
      </c>
      <c r="C82" s="100">
        <v>23</v>
      </c>
      <c r="D82" s="171"/>
      <c r="E82" s="174">
        <v>0</v>
      </c>
      <c r="F82" s="113">
        <f>SUM(I82:J82)</f>
        <v>0</v>
      </c>
      <c r="G82" s="113">
        <v>0</v>
      </c>
      <c r="H82" s="113">
        <v>0</v>
      </c>
      <c r="I82" s="109">
        <v>0</v>
      </c>
      <c r="J82" s="109">
        <v>0</v>
      </c>
      <c r="K82" s="159">
        <f t="shared" si="6"/>
        <v>0</v>
      </c>
      <c r="L82" s="90">
        <f t="shared" si="7"/>
        <v>0</v>
      </c>
      <c r="M82" s="88"/>
      <c r="N82" s="88"/>
      <c r="O82" s="88"/>
      <c r="P82" s="88"/>
    </row>
    <row r="83" spans="1:16" s="89" customFormat="1" ht="12.75" x14ac:dyDescent="0.2">
      <c r="A83" s="162"/>
      <c r="B83" s="104">
        <v>2309</v>
      </c>
      <c r="C83" s="106"/>
      <c r="D83" s="190" t="s">
        <v>203</v>
      </c>
      <c r="E83" s="178">
        <f t="shared" ref="E83:J83" si="10">SUM(E80:E82)</f>
        <v>0</v>
      </c>
      <c r="F83" s="112">
        <f t="shared" si="10"/>
        <v>0</v>
      </c>
      <c r="G83" s="112">
        <f t="shared" si="10"/>
        <v>0</v>
      </c>
      <c r="H83" s="112">
        <f t="shared" si="10"/>
        <v>0</v>
      </c>
      <c r="I83" s="110">
        <f t="shared" si="10"/>
        <v>0</v>
      </c>
      <c r="J83" s="110">
        <f t="shared" si="10"/>
        <v>0</v>
      </c>
      <c r="K83" s="159">
        <f t="shared" si="6"/>
        <v>0</v>
      </c>
      <c r="L83" s="90">
        <f t="shared" si="7"/>
        <v>0</v>
      </c>
      <c r="M83" s="88"/>
      <c r="N83" s="88"/>
      <c r="O83" s="88"/>
      <c r="P83" s="88"/>
    </row>
    <row r="84" spans="1:16" s="89" customFormat="1" ht="13.5" thickBot="1" x14ac:dyDescent="0.25">
      <c r="A84" s="163"/>
      <c r="B84" s="122"/>
      <c r="C84" s="123"/>
      <c r="D84" s="194" t="s">
        <v>229</v>
      </c>
      <c r="E84" s="180">
        <f>SUM(E83,E78,E72)</f>
        <v>0</v>
      </c>
      <c r="F84" s="121">
        <f t="shared" ref="F84:J84" si="11">SUM(F83,F78,F72)</f>
        <v>0</v>
      </c>
      <c r="G84" s="121">
        <f t="shared" si="11"/>
        <v>0</v>
      </c>
      <c r="H84" s="121">
        <f t="shared" si="11"/>
        <v>0</v>
      </c>
      <c r="I84" s="121">
        <f t="shared" si="11"/>
        <v>0</v>
      </c>
      <c r="J84" s="121">
        <f t="shared" si="11"/>
        <v>0</v>
      </c>
      <c r="K84" s="164">
        <f t="shared" si="6"/>
        <v>0</v>
      </c>
      <c r="L84" s="90">
        <f t="shared" si="7"/>
        <v>0</v>
      </c>
      <c r="M84" s="88"/>
      <c r="N84" s="88"/>
      <c r="O84" s="88"/>
      <c r="P84" s="88"/>
    </row>
    <row r="85" spans="1:16" s="89" customFormat="1" ht="12.75" x14ac:dyDescent="0.2">
      <c r="A85" s="156">
        <v>30</v>
      </c>
      <c r="B85" s="139" t="s">
        <v>251</v>
      </c>
      <c r="C85" s="99"/>
      <c r="D85" s="192"/>
      <c r="E85" s="174"/>
      <c r="F85" s="113"/>
      <c r="G85" s="113"/>
      <c r="H85" s="113"/>
      <c r="I85" s="109"/>
      <c r="J85" s="109"/>
      <c r="K85" s="159"/>
      <c r="L85" s="90"/>
      <c r="M85" s="88"/>
      <c r="N85" s="88"/>
      <c r="O85" s="88"/>
      <c r="P85" s="88"/>
    </row>
    <row r="86" spans="1:16" s="89" customFormat="1" ht="12.75" hidden="1" customHeight="1" x14ac:dyDescent="0.2">
      <c r="A86" s="158"/>
      <c r="B86" s="139">
        <v>3900</v>
      </c>
      <c r="C86" s="99"/>
      <c r="D86" s="193" t="s">
        <v>253</v>
      </c>
      <c r="E86" s="174"/>
      <c r="F86" s="113"/>
      <c r="G86" s="113"/>
      <c r="H86" s="113"/>
      <c r="I86" s="109"/>
      <c r="J86" s="109"/>
      <c r="K86" s="159"/>
      <c r="L86" s="90">
        <f t="shared" ref="L86:L91" si="12">SUM(E86:H86)-K86</f>
        <v>0</v>
      </c>
      <c r="M86" s="88"/>
      <c r="N86" s="88"/>
      <c r="O86" s="88"/>
      <c r="P86" s="88"/>
    </row>
    <row r="87" spans="1:16" s="89" customFormat="1" ht="12.75" hidden="1" customHeight="1" x14ac:dyDescent="0.2">
      <c r="A87" s="158"/>
      <c r="B87" s="139"/>
      <c r="C87" s="99"/>
      <c r="D87" s="193" t="s">
        <v>254</v>
      </c>
      <c r="E87" s="174">
        <v>0</v>
      </c>
      <c r="F87" s="113"/>
      <c r="G87" s="113"/>
      <c r="H87" s="113"/>
      <c r="I87" s="109">
        <v>0</v>
      </c>
      <c r="J87" s="109">
        <v>0</v>
      </c>
      <c r="K87" s="159">
        <f>SUM(I87:J87)</f>
        <v>0</v>
      </c>
      <c r="L87" s="90">
        <f t="shared" si="12"/>
        <v>0</v>
      </c>
      <c r="M87" s="88"/>
      <c r="N87" s="88"/>
      <c r="O87" s="88"/>
      <c r="P87" s="88"/>
    </row>
    <row r="88" spans="1:16" s="89" customFormat="1" ht="12.75" hidden="1" customHeight="1" x14ac:dyDescent="0.2">
      <c r="A88" s="158"/>
      <c r="B88" s="141">
        <v>3909</v>
      </c>
      <c r="C88" s="100"/>
      <c r="D88" s="171"/>
      <c r="E88" s="174">
        <v>0</v>
      </c>
      <c r="F88" s="113"/>
      <c r="G88" s="113"/>
      <c r="H88" s="113"/>
      <c r="I88" s="109">
        <v>0</v>
      </c>
      <c r="J88" s="109">
        <v>0</v>
      </c>
      <c r="K88" s="159">
        <f>SUM(I88:J88)</f>
        <v>0</v>
      </c>
      <c r="L88" s="90">
        <f t="shared" si="12"/>
        <v>0</v>
      </c>
      <c r="M88" s="88"/>
      <c r="N88" s="88"/>
      <c r="O88" s="88"/>
      <c r="P88" s="88"/>
    </row>
    <row r="89" spans="1:16" s="89" customFormat="1" ht="12.75" hidden="1" customHeight="1" x14ac:dyDescent="0.2">
      <c r="A89" s="158"/>
      <c r="B89" s="141">
        <v>3902</v>
      </c>
      <c r="C89" s="100"/>
      <c r="D89" s="171"/>
      <c r="E89" s="174">
        <v>0</v>
      </c>
      <c r="F89" s="113"/>
      <c r="G89" s="113"/>
      <c r="H89" s="113"/>
      <c r="I89" s="109">
        <v>0</v>
      </c>
      <c r="J89" s="109">
        <v>0</v>
      </c>
      <c r="K89" s="159">
        <f>SUM(I89:J89)</f>
        <v>0</v>
      </c>
      <c r="L89" s="90">
        <f t="shared" si="12"/>
        <v>0</v>
      </c>
      <c r="M89" s="88"/>
      <c r="N89" s="88"/>
      <c r="O89" s="88"/>
      <c r="P89" s="88"/>
    </row>
    <row r="90" spans="1:16" s="89" customFormat="1" ht="12.75" hidden="1" customHeight="1" x14ac:dyDescent="0.2">
      <c r="A90" s="158"/>
      <c r="B90" s="141">
        <v>3903</v>
      </c>
      <c r="C90" s="100"/>
      <c r="D90" s="171"/>
      <c r="E90" s="174">
        <v>0</v>
      </c>
      <c r="F90" s="113"/>
      <c r="G90" s="113"/>
      <c r="H90" s="113"/>
      <c r="I90" s="109">
        <v>0</v>
      </c>
      <c r="J90" s="109">
        <v>0</v>
      </c>
      <c r="K90" s="159">
        <f>SUM(I90:J90)</f>
        <v>0</v>
      </c>
      <c r="L90" s="90">
        <f t="shared" si="12"/>
        <v>0</v>
      </c>
      <c r="M90" s="88"/>
      <c r="N90" s="88"/>
      <c r="O90" s="88"/>
      <c r="P90" s="88"/>
    </row>
    <row r="91" spans="1:16" s="89" customFormat="1" ht="12.75" hidden="1" customHeight="1" x14ac:dyDescent="0.2">
      <c r="A91" s="158"/>
      <c r="B91" s="141">
        <v>3999</v>
      </c>
      <c r="C91" s="100"/>
      <c r="D91" s="171" t="s">
        <v>203</v>
      </c>
      <c r="E91" s="178">
        <v>0</v>
      </c>
      <c r="F91" s="112"/>
      <c r="G91" s="112"/>
      <c r="H91" s="112"/>
      <c r="I91" s="110">
        <v>0</v>
      </c>
      <c r="J91" s="110">
        <v>0</v>
      </c>
      <c r="K91" s="159">
        <f>SUM(I91:J91)</f>
        <v>0</v>
      </c>
      <c r="L91" s="90">
        <f t="shared" si="12"/>
        <v>0</v>
      </c>
      <c r="M91" s="88"/>
      <c r="N91" s="88"/>
      <c r="O91" s="88"/>
      <c r="P91" s="88"/>
    </row>
    <row r="92" spans="1:16" s="89" customFormat="1" ht="25.5" x14ac:dyDescent="0.2">
      <c r="A92" s="158"/>
      <c r="B92" s="139">
        <v>3200</v>
      </c>
      <c r="C92" s="99" t="s">
        <v>22</v>
      </c>
      <c r="D92" s="185" t="s">
        <v>38</v>
      </c>
      <c r="E92" s="174"/>
      <c r="F92" s="113"/>
      <c r="G92" s="113"/>
      <c r="H92" s="113"/>
      <c r="I92" s="109"/>
      <c r="J92" s="109"/>
      <c r="K92" s="159"/>
      <c r="L92" s="90"/>
      <c r="M92" s="88"/>
      <c r="N92" s="88"/>
      <c r="O92" s="88"/>
      <c r="P92" s="88"/>
    </row>
    <row r="93" spans="1:16" s="89" customFormat="1" ht="12.75" x14ac:dyDescent="0.2">
      <c r="A93" s="158"/>
      <c r="B93" s="141">
        <v>3209</v>
      </c>
      <c r="C93" s="100"/>
      <c r="D93" s="195"/>
      <c r="E93" s="174">
        <f>SUM(I93:J93)</f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59">
        <f>SUM(I93:J93)</f>
        <v>0</v>
      </c>
      <c r="L93" s="90">
        <f>SUM(E93:H93)-K93</f>
        <v>0</v>
      </c>
      <c r="M93" s="88"/>
      <c r="N93" s="88"/>
      <c r="O93" s="88"/>
      <c r="P93" s="88"/>
    </row>
    <row r="94" spans="1:16" s="89" customFormat="1" ht="12.75" hidden="1" x14ac:dyDescent="0.2">
      <c r="A94" s="158"/>
      <c r="B94" s="141">
        <v>3209</v>
      </c>
      <c r="C94" s="100"/>
      <c r="D94" s="195"/>
      <c r="E94" s="174">
        <f>SUM(I94:J94)</f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59">
        <f>SUM(I94:J94)</f>
        <v>0</v>
      </c>
      <c r="L94" s="90">
        <f>SUM(E94:H94)-K94</f>
        <v>0</v>
      </c>
      <c r="M94" s="88"/>
      <c r="N94" s="88"/>
      <c r="O94" s="88"/>
      <c r="P94" s="88"/>
    </row>
    <row r="95" spans="1:16" s="89" customFormat="1" ht="12.75" hidden="1" x14ac:dyDescent="0.2">
      <c r="A95" s="158"/>
      <c r="B95" s="141">
        <v>3209</v>
      </c>
      <c r="C95" s="100"/>
      <c r="D95" s="195"/>
      <c r="E95" s="174">
        <v>0</v>
      </c>
      <c r="F95" s="113">
        <f>SUM(I95:J95)</f>
        <v>0</v>
      </c>
      <c r="G95" s="113">
        <v>0</v>
      </c>
      <c r="H95" s="113">
        <v>0</v>
      </c>
      <c r="I95" s="113">
        <v>0</v>
      </c>
      <c r="J95" s="113">
        <v>0</v>
      </c>
      <c r="K95" s="159">
        <f>SUM(I95:J95)</f>
        <v>0</v>
      </c>
      <c r="L95" s="90">
        <f>SUM(E95:H95)-K95</f>
        <v>0</v>
      </c>
      <c r="M95" s="88"/>
      <c r="N95" s="88"/>
      <c r="O95" s="88"/>
      <c r="P95" s="88"/>
    </row>
    <row r="96" spans="1:16" s="89" customFormat="1" ht="12.75" hidden="1" x14ac:dyDescent="0.2">
      <c r="A96" s="158"/>
      <c r="B96" s="141"/>
      <c r="C96" s="100"/>
      <c r="D96" s="202"/>
      <c r="E96" s="174"/>
      <c r="F96" s="113"/>
      <c r="G96" s="113">
        <f>SUM(I96:J96)</f>
        <v>0</v>
      </c>
      <c r="H96" s="113"/>
      <c r="I96" s="113">
        <v>0</v>
      </c>
      <c r="J96" s="113">
        <v>0</v>
      </c>
      <c r="K96" s="159"/>
      <c r="L96" s="90"/>
      <c r="M96" s="88"/>
      <c r="N96" s="88"/>
      <c r="O96" s="88"/>
      <c r="P96" s="88"/>
    </row>
    <row r="97" spans="1:16" s="89" customFormat="1" ht="12.75" x14ac:dyDescent="0.2">
      <c r="A97" s="162"/>
      <c r="B97" s="104">
        <v>3209</v>
      </c>
      <c r="C97" s="106"/>
      <c r="D97" s="190" t="s">
        <v>203</v>
      </c>
      <c r="E97" s="178">
        <f t="shared" ref="E97:J97" si="13">SUM(E93:E96)</f>
        <v>0</v>
      </c>
      <c r="F97" s="112">
        <f t="shared" si="13"/>
        <v>0</v>
      </c>
      <c r="G97" s="112">
        <f t="shared" si="13"/>
        <v>0</v>
      </c>
      <c r="H97" s="112">
        <f t="shared" si="13"/>
        <v>0</v>
      </c>
      <c r="I97" s="110">
        <f t="shared" si="13"/>
        <v>0</v>
      </c>
      <c r="J97" s="112">
        <f t="shared" si="13"/>
        <v>0</v>
      </c>
      <c r="K97" s="159">
        <f>SUM(I97:J97)</f>
        <v>0</v>
      </c>
      <c r="L97" s="90">
        <f>SUM(E97:H97)-K97</f>
        <v>0</v>
      </c>
      <c r="M97" s="88"/>
      <c r="N97" s="88"/>
      <c r="O97" s="88"/>
      <c r="P97" s="88"/>
    </row>
    <row r="98" spans="1:16" s="89" customFormat="1" ht="12.75" x14ac:dyDescent="0.2">
      <c r="A98" s="158"/>
      <c r="B98" s="139">
        <v>3300</v>
      </c>
      <c r="C98" s="99" t="s">
        <v>22</v>
      </c>
      <c r="D98" s="193" t="s">
        <v>92</v>
      </c>
      <c r="E98" s="174"/>
      <c r="F98" s="113"/>
      <c r="G98" s="113"/>
      <c r="H98" s="113"/>
      <c r="I98" s="109"/>
      <c r="J98" s="109"/>
      <c r="K98" s="159"/>
      <c r="L98" s="90"/>
      <c r="M98" s="88"/>
      <c r="N98" s="88"/>
      <c r="O98" s="88"/>
      <c r="P98" s="88"/>
    </row>
    <row r="99" spans="1:16" s="89" customFormat="1" ht="12.75" x14ac:dyDescent="0.2">
      <c r="A99" s="158"/>
      <c r="B99" s="141">
        <v>3309</v>
      </c>
      <c r="C99" s="100"/>
      <c r="D99" s="171"/>
      <c r="E99" s="174">
        <f>SUM(I99:J99)</f>
        <v>0</v>
      </c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59">
        <f t="shared" ref="K99:K105" si="14">SUM(I99:J99)</f>
        <v>0</v>
      </c>
      <c r="L99" s="90">
        <f t="shared" ref="L99:L105" si="15">SUM(E99:H99)-K99</f>
        <v>0</v>
      </c>
      <c r="M99" s="88"/>
      <c r="N99" s="88"/>
      <c r="O99" s="88"/>
      <c r="P99" s="88"/>
    </row>
    <row r="100" spans="1:16" s="89" customFormat="1" ht="12.75" hidden="1" x14ac:dyDescent="0.2">
      <c r="A100" s="158"/>
      <c r="B100" s="141">
        <v>3309</v>
      </c>
      <c r="C100" s="100"/>
      <c r="D100" s="171"/>
      <c r="E100" s="174">
        <v>0</v>
      </c>
      <c r="F100" s="113">
        <f>SUM(I100:J100)</f>
        <v>0</v>
      </c>
      <c r="G100" s="113">
        <v>0</v>
      </c>
      <c r="H100" s="113">
        <v>0</v>
      </c>
      <c r="I100" s="113">
        <v>0</v>
      </c>
      <c r="J100" s="113">
        <v>0</v>
      </c>
      <c r="K100" s="159">
        <f t="shared" si="14"/>
        <v>0</v>
      </c>
      <c r="L100" s="90">
        <f t="shared" si="15"/>
        <v>0</v>
      </c>
      <c r="M100" s="88"/>
      <c r="N100" s="88"/>
      <c r="O100" s="88"/>
      <c r="P100" s="88"/>
    </row>
    <row r="101" spans="1:16" s="89" customFormat="1" ht="12.75" hidden="1" x14ac:dyDescent="0.2">
      <c r="A101" s="158"/>
      <c r="B101" s="141">
        <v>3309</v>
      </c>
      <c r="C101" s="100"/>
      <c r="D101" s="196"/>
      <c r="E101" s="174">
        <v>0</v>
      </c>
      <c r="F101" s="113">
        <v>0</v>
      </c>
      <c r="G101" s="113">
        <v>0</v>
      </c>
      <c r="H101" s="113">
        <v>0</v>
      </c>
      <c r="I101" s="113">
        <v>0</v>
      </c>
      <c r="J101" s="113">
        <v>0</v>
      </c>
      <c r="K101" s="159">
        <f t="shared" si="14"/>
        <v>0</v>
      </c>
      <c r="L101" s="90">
        <f t="shared" si="15"/>
        <v>0</v>
      </c>
      <c r="M101" s="88"/>
      <c r="N101" s="88"/>
      <c r="O101" s="88"/>
      <c r="P101" s="88"/>
    </row>
    <row r="102" spans="1:16" s="89" customFormat="1" ht="12.75" hidden="1" x14ac:dyDescent="0.2">
      <c r="A102" s="158"/>
      <c r="B102" s="141">
        <v>3309</v>
      </c>
      <c r="C102" s="100"/>
      <c r="D102" s="196"/>
      <c r="E102" s="174">
        <v>0</v>
      </c>
      <c r="F102" s="113">
        <v>0</v>
      </c>
      <c r="G102" s="113">
        <v>0</v>
      </c>
      <c r="H102" s="113">
        <v>0</v>
      </c>
      <c r="I102" s="113">
        <v>0</v>
      </c>
      <c r="J102" s="113">
        <v>0</v>
      </c>
      <c r="K102" s="159">
        <f t="shared" si="14"/>
        <v>0</v>
      </c>
      <c r="L102" s="90">
        <f t="shared" si="15"/>
        <v>0</v>
      </c>
      <c r="M102" s="88"/>
      <c r="N102" s="88"/>
      <c r="O102" s="88"/>
      <c r="P102" s="88"/>
    </row>
    <row r="103" spans="1:16" s="89" customFormat="1" ht="12.75" hidden="1" x14ac:dyDescent="0.2">
      <c r="A103" s="158"/>
      <c r="B103" s="141">
        <v>3309</v>
      </c>
      <c r="C103" s="100"/>
      <c r="D103" s="196"/>
      <c r="E103" s="174">
        <v>0</v>
      </c>
      <c r="F103" s="113">
        <v>0</v>
      </c>
      <c r="G103" s="113">
        <v>0</v>
      </c>
      <c r="H103" s="113">
        <v>0</v>
      </c>
      <c r="I103" s="113">
        <v>0</v>
      </c>
      <c r="J103" s="113">
        <v>0</v>
      </c>
      <c r="K103" s="159">
        <f t="shared" si="14"/>
        <v>0</v>
      </c>
      <c r="L103" s="90">
        <f t="shared" si="15"/>
        <v>0</v>
      </c>
      <c r="M103" s="88"/>
      <c r="N103" s="88"/>
      <c r="O103" s="88"/>
      <c r="P103" s="88"/>
    </row>
    <row r="104" spans="1:16" s="89" customFormat="1" ht="12.75" x14ac:dyDescent="0.2">
      <c r="A104" s="162"/>
      <c r="B104" s="104">
        <v>3309</v>
      </c>
      <c r="C104" s="106"/>
      <c r="D104" s="190" t="s">
        <v>203</v>
      </c>
      <c r="E104" s="178">
        <f>SUM(E99:E103)</f>
        <v>0</v>
      </c>
      <c r="F104" s="112">
        <f t="shared" ref="F104:J104" si="16">SUM(F99:F103)</f>
        <v>0</v>
      </c>
      <c r="G104" s="112">
        <f t="shared" si="16"/>
        <v>0</v>
      </c>
      <c r="H104" s="112">
        <f t="shared" si="16"/>
        <v>0</v>
      </c>
      <c r="I104" s="112">
        <f t="shared" si="16"/>
        <v>0</v>
      </c>
      <c r="J104" s="112">
        <f t="shared" si="16"/>
        <v>0</v>
      </c>
      <c r="K104" s="159">
        <f t="shared" si="14"/>
        <v>0</v>
      </c>
      <c r="L104" s="90">
        <f t="shared" si="15"/>
        <v>0</v>
      </c>
      <c r="M104" s="88"/>
      <c r="N104" s="88"/>
      <c r="O104" s="88"/>
      <c r="P104" s="88"/>
    </row>
    <row r="105" spans="1:16" s="89" customFormat="1" ht="13.5" thickBot="1" x14ac:dyDescent="0.25">
      <c r="A105" s="163"/>
      <c r="B105" s="122"/>
      <c r="C105" s="123"/>
      <c r="D105" s="194" t="s">
        <v>229</v>
      </c>
      <c r="E105" s="180">
        <f>SUM(E104,E97)</f>
        <v>0</v>
      </c>
      <c r="F105" s="121">
        <f t="shared" ref="F105:J105" si="17">SUM(F104,F97)</f>
        <v>0</v>
      </c>
      <c r="G105" s="121">
        <f t="shared" si="17"/>
        <v>0</v>
      </c>
      <c r="H105" s="121">
        <f t="shared" si="17"/>
        <v>0</v>
      </c>
      <c r="I105" s="121">
        <f t="shared" si="17"/>
        <v>0</v>
      </c>
      <c r="J105" s="121">
        <f t="shared" si="17"/>
        <v>0</v>
      </c>
      <c r="K105" s="164">
        <f t="shared" si="14"/>
        <v>0</v>
      </c>
      <c r="L105" s="90">
        <f t="shared" si="15"/>
        <v>0</v>
      </c>
      <c r="M105" s="88"/>
      <c r="N105" s="88"/>
      <c r="O105" s="88"/>
      <c r="P105" s="88"/>
    </row>
    <row r="106" spans="1:16" s="89" customFormat="1" ht="12.75" x14ac:dyDescent="0.2">
      <c r="A106" s="156">
        <v>40</v>
      </c>
      <c r="B106" s="139" t="s">
        <v>97</v>
      </c>
      <c r="C106" s="99"/>
      <c r="D106" s="192"/>
      <c r="E106" s="174"/>
      <c r="F106" s="113"/>
      <c r="G106" s="113"/>
      <c r="H106" s="113"/>
      <c r="I106" s="109"/>
      <c r="J106" s="109"/>
      <c r="K106" s="159"/>
      <c r="L106" s="90"/>
      <c r="M106" s="88"/>
      <c r="N106" s="88"/>
      <c r="O106" s="88"/>
      <c r="P106" s="88"/>
    </row>
    <row r="107" spans="1:16" s="89" customFormat="1" ht="12.75" x14ac:dyDescent="0.2">
      <c r="A107" s="158"/>
      <c r="B107" s="139">
        <v>4100</v>
      </c>
      <c r="C107" s="99" t="s">
        <v>22</v>
      </c>
      <c r="D107" s="193" t="s">
        <v>99</v>
      </c>
      <c r="E107" s="174"/>
      <c r="F107" s="113"/>
      <c r="G107" s="113"/>
      <c r="H107" s="113"/>
      <c r="I107" s="109"/>
      <c r="J107" s="109"/>
      <c r="K107" s="159"/>
      <c r="L107" s="90"/>
      <c r="M107" s="88"/>
      <c r="N107" s="88"/>
      <c r="O107" s="88"/>
      <c r="P107" s="88"/>
    </row>
    <row r="108" spans="1:16" s="89" customFormat="1" ht="12.75" x14ac:dyDescent="0.2">
      <c r="A108" s="158"/>
      <c r="B108" s="141"/>
      <c r="C108" s="99"/>
      <c r="D108" s="193" t="s">
        <v>100</v>
      </c>
      <c r="E108" s="174"/>
      <c r="F108" s="113"/>
      <c r="G108" s="113"/>
      <c r="H108" s="113"/>
      <c r="I108" s="109"/>
      <c r="J108" s="109"/>
      <c r="K108" s="159"/>
      <c r="L108" s="90"/>
      <c r="M108" s="88"/>
      <c r="N108" s="88"/>
      <c r="O108" s="88"/>
      <c r="P108" s="88"/>
    </row>
    <row r="109" spans="1:16" s="89" customFormat="1" ht="12.75" x14ac:dyDescent="0.2">
      <c r="A109" s="158"/>
      <c r="B109" s="141">
        <v>4109</v>
      </c>
      <c r="C109" s="100"/>
      <c r="D109" s="171"/>
      <c r="E109" s="174">
        <v>0</v>
      </c>
      <c r="F109" s="113">
        <v>0</v>
      </c>
      <c r="G109" s="113">
        <v>0</v>
      </c>
      <c r="H109" s="113">
        <v>0</v>
      </c>
      <c r="I109" s="113">
        <v>0</v>
      </c>
      <c r="J109" s="113">
        <v>0</v>
      </c>
      <c r="K109" s="159">
        <f t="shared" ref="K109:K115" si="18">SUM(I109:J109)</f>
        <v>0</v>
      </c>
      <c r="L109" s="90">
        <f t="shared" ref="L109:L143" si="19">SUM(E109:H109)-K109</f>
        <v>0</v>
      </c>
      <c r="O109" s="88"/>
      <c r="P109" s="88"/>
    </row>
    <row r="110" spans="1:16" s="89" customFormat="1" ht="12.75" hidden="1" x14ac:dyDescent="0.2">
      <c r="A110" s="158"/>
      <c r="B110" s="141">
        <v>4109</v>
      </c>
      <c r="C110" s="100"/>
      <c r="D110" s="171"/>
      <c r="E110" s="174">
        <v>0</v>
      </c>
      <c r="F110" s="113">
        <v>0</v>
      </c>
      <c r="G110" s="113">
        <v>0</v>
      </c>
      <c r="H110" s="113">
        <v>0</v>
      </c>
      <c r="I110" s="113">
        <v>0</v>
      </c>
      <c r="J110" s="113">
        <v>0</v>
      </c>
      <c r="K110" s="159">
        <f t="shared" si="18"/>
        <v>0</v>
      </c>
      <c r="L110" s="90">
        <f t="shared" si="19"/>
        <v>0</v>
      </c>
      <c r="O110" s="88"/>
      <c r="P110" s="88"/>
    </row>
    <row r="111" spans="1:16" s="89" customFormat="1" ht="12.75" hidden="1" x14ac:dyDescent="0.2">
      <c r="A111" s="158"/>
      <c r="B111" s="141">
        <v>4109</v>
      </c>
      <c r="C111" s="100"/>
      <c r="D111" s="171"/>
      <c r="E111" s="174">
        <v>0</v>
      </c>
      <c r="F111" s="113">
        <v>0</v>
      </c>
      <c r="G111" s="113">
        <v>0</v>
      </c>
      <c r="H111" s="113">
        <v>0</v>
      </c>
      <c r="I111" s="113">
        <v>0</v>
      </c>
      <c r="J111" s="113">
        <v>0</v>
      </c>
      <c r="K111" s="159">
        <f t="shared" si="18"/>
        <v>0</v>
      </c>
      <c r="L111" s="90">
        <f t="shared" si="19"/>
        <v>0</v>
      </c>
      <c r="O111" s="88"/>
      <c r="P111" s="88"/>
    </row>
    <row r="112" spans="1:16" s="89" customFormat="1" ht="12.75" hidden="1" x14ac:dyDescent="0.2">
      <c r="A112" s="158"/>
      <c r="B112" s="141">
        <v>4109</v>
      </c>
      <c r="C112" s="100"/>
      <c r="D112" s="171"/>
      <c r="E112" s="174">
        <v>0</v>
      </c>
      <c r="F112" s="113">
        <v>0</v>
      </c>
      <c r="G112" s="113">
        <v>0</v>
      </c>
      <c r="H112" s="113">
        <v>0</v>
      </c>
      <c r="I112" s="113">
        <v>0</v>
      </c>
      <c r="J112" s="113">
        <v>0</v>
      </c>
      <c r="K112" s="159">
        <f t="shared" si="18"/>
        <v>0</v>
      </c>
      <c r="L112" s="90">
        <f t="shared" si="19"/>
        <v>0</v>
      </c>
      <c r="O112" s="88"/>
      <c r="P112" s="88"/>
    </row>
    <row r="113" spans="1:16" s="89" customFormat="1" ht="12.75" hidden="1" x14ac:dyDescent="0.2">
      <c r="A113" s="158"/>
      <c r="B113" s="141">
        <v>4109</v>
      </c>
      <c r="C113" s="100"/>
      <c r="D113" s="171"/>
      <c r="E113" s="174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59">
        <f t="shared" si="18"/>
        <v>0</v>
      </c>
      <c r="L113" s="90">
        <f t="shared" si="19"/>
        <v>0</v>
      </c>
      <c r="O113" s="88"/>
      <c r="P113" s="88"/>
    </row>
    <row r="114" spans="1:16" s="89" customFormat="1" ht="12.75" hidden="1" x14ac:dyDescent="0.2">
      <c r="A114" s="158"/>
      <c r="B114" s="141">
        <v>4109</v>
      </c>
      <c r="C114" s="100"/>
      <c r="D114" s="171"/>
      <c r="E114" s="174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59">
        <f t="shared" si="18"/>
        <v>0</v>
      </c>
      <c r="L114" s="90">
        <f t="shared" si="19"/>
        <v>0</v>
      </c>
      <c r="O114" s="88"/>
      <c r="P114" s="88"/>
    </row>
    <row r="115" spans="1:16" s="89" customFormat="1" ht="12.75" x14ac:dyDescent="0.2">
      <c r="A115" s="162"/>
      <c r="B115" s="104">
        <v>4109</v>
      </c>
      <c r="C115" s="106"/>
      <c r="D115" s="190" t="s">
        <v>203</v>
      </c>
      <c r="E115" s="178">
        <f t="shared" ref="E115:J115" si="20">SUM(E109:E114)</f>
        <v>0</v>
      </c>
      <c r="F115" s="112">
        <f t="shared" si="20"/>
        <v>0</v>
      </c>
      <c r="G115" s="112">
        <f t="shared" si="20"/>
        <v>0</v>
      </c>
      <c r="H115" s="112">
        <f t="shared" si="20"/>
        <v>0</v>
      </c>
      <c r="I115" s="112">
        <f t="shared" si="20"/>
        <v>0</v>
      </c>
      <c r="J115" s="112">
        <f t="shared" si="20"/>
        <v>0</v>
      </c>
      <c r="K115" s="159">
        <f t="shared" si="18"/>
        <v>0</v>
      </c>
      <c r="L115" s="90">
        <f t="shared" si="19"/>
        <v>0</v>
      </c>
      <c r="M115" s="88"/>
      <c r="N115" s="88"/>
      <c r="O115" s="88"/>
      <c r="P115" s="88"/>
    </row>
    <row r="116" spans="1:16" s="89" customFormat="1" ht="12.75" x14ac:dyDescent="0.2">
      <c r="A116" s="158"/>
      <c r="B116" s="139">
        <v>4200</v>
      </c>
      <c r="C116" s="99" t="s">
        <v>22</v>
      </c>
      <c r="D116" s="193" t="s">
        <v>105</v>
      </c>
      <c r="E116" s="174"/>
      <c r="F116" s="113"/>
      <c r="G116" s="113"/>
      <c r="H116" s="113"/>
      <c r="I116" s="109"/>
      <c r="J116" s="109"/>
      <c r="K116" s="159"/>
      <c r="L116" s="90">
        <f t="shared" si="19"/>
        <v>0</v>
      </c>
      <c r="M116" s="88"/>
      <c r="N116" s="88"/>
      <c r="O116" s="88"/>
      <c r="P116" s="88"/>
    </row>
    <row r="117" spans="1:16" s="89" customFormat="1" ht="12.75" x14ac:dyDescent="0.2">
      <c r="A117" s="158"/>
      <c r="B117" s="139"/>
      <c r="C117" s="99"/>
      <c r="D117" s="193" t="s">
        <v>106</v>
      </c>
      <c r="E117" s="174"/>
      <c r="F117" s="113"/>
      <c r="G117" s="113"/>
      <c r="H117" s="113"/>
      <c r="I117" s="109"/>
      <c r="J117" s="109"/>
      <c r="K117" s="159"/>
      <c r="L117" s="90">
        <f t="shared" si="19"/>
        <v>0</v>
      </c>
      <c r="M117" s="88"/>
      <c r="N117" s="88"/>
      <c r="O117" s="88"/>
      <c r="P117" s="88"/>
    </row>
    <row r="118" spans="1:16" s="89" customFormat="1" ht="12.75" x14ac:dyDescent="0.2">
      <c r="A118" s="158"/>
      <c r="B118" s="141">
        <v>4209</v>
      </c>
      <c r="C118" s="100">
        <v>21</v>
      </c>
      <c r="D118" s="171" t="s">
        <v>12</v>
      </c>
      <c r="E118" s="174">
        <v>0</v>
      </c>
      <c r="F118" s="113">
        <f>SUM(I118:J118)</f>
        <v>0</v>
      </c>
      <c r="G118" s="113">
        <v>0</v>
      </c>
      <c r="H118" s="113">
        <v>0</v>
      </c>
      <c r="I118" s="113">
        <v>0</v>
      </c>
      <c r="J118" s="113">
        <v>0</v>
      </c>
      <c r="K118" s="159">
        <f t="shared" ref="K118:K136" si="21">SUM(I118:J118)</f>
        <v>0</v>
      </c>
      <c r="L118" s="90">
        <f t="shared" si="19"/>
        <v>0</v>
      </c>
      <c r="M118" s="88"/>
      <c r="N118" s="88"/>
      <c r="O118" s="88"/>
      <c r="P118" s="88"/>
    </row>
    <row r="119" spans="1:16" s="89" customFormat="1" ht="12.75" hidden="1" x14ac:dyDescent="0.2">
      <c r="A119" s="158"/>
      <c r="B119" s="141">
        <v>4209</v>
      </c>
      <c r="C119" s="100"/>
      <c r="D119" s="171"/>
      <c r="E119" s="174">
        <v>0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59">
        <f t="shared" si="21"/>
        <v>0</v>
      </c>
      <c r="L119" s="90">
        <f t="shared" si="19"/>
        <v>0</v>
      </c>
      <c r="M119" s="88"/>
      <c r="N119" s="88"/>
      <c r="O119" s="88"/>
      <c r="P119" s="88"/>
    </row>
    <row r="120" spans="1:16" s="89" customFormat="1" ht="12.75" hidden="1" x14ac:dyDescent="0.2">
      <c r="A120" s="158"/>
      <c r="B120" s="141">
        <v>4209</v>
      </c>
      <c r="C120" s="100"/>
      <c r="D120" s="171"/>
      <c r="E120" s="174">
        <v>0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59">
        <f t="shared" si="21"/>
        <v>0</v>
      </c>
      <c r="L120" s="90">
        <f t="shared" si="19"/>
        <v>0</v>
      </c>
      <c r="M120" s="88"/>
      <c r="N120" s="88"/>
      <c r="O120" s="88"/>
      <c r="P120" s="88"/>
    </row>
    <row r="121" spans="1:16" s="89" customFormat="1" ht="12.75" hidden="1" x14ac:dyDescent="0.2">
      <c r="A121" s="158"/>
      <c r="B121" s="141">
        <v>4209</v>
      </c>
      <c r="C121" s="100"/>
      <c r="D121" s="171"/>
      <c r="E121" s="174">
        <v>0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59">
        <f t="shared" si="21"/>
        <v>0</v>
      </c>
      <c r="L121" s="90">
        <f t="shared" si="19"/>
        <v>0</v>
      </c>
      <c r="M121" s="88"/>
      <c r="N121" s="88"/>
      <c r="O121" s="88"/>
      <c r="P121" s="88"/>
    </row>
    <row r="122" spans="1:16" s="89" customFormat="1" ht="12.75" hidden="1" x14ac:dyDescent="0.2">
      <c r="A122" s="158"/>
      <c r="B122" s="141">
        <v>4209</v>
      </c>
      <c r="C122" s="100"/>
      <c r="D122" s="171"/>
      <c r="E122" s="174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59">
        <f t="shared" si="21"/>
        <v>0</v>
      </c>
      <c r="L122" s="90">
        <f t="shared" si="19"/>
        <v>0</v>
      </c>
      <c r="M122" s="88"/>
      <c r="N122" s="88"/>
      <c r="O122" s="88"/>
      <c r="P122" s="88"/>
    </row>
    <row r="123" spans="1:16" s="89" customFormat="1" ht="12.75" hidden="1" x14ac:dyDescent="0.2">
      <c r="A123" s="158"/>
      <c r="B123" s="141">
        <v>4209</v>
      </c>
      <c r="C123" s="100"/>
      <c r="D123" s="171"/>
      <c r="E123" s="174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59">
        <f t="shared" si="21"/>
        <v>0</v>
      </c>
      <c r="L123" s="90">
        <f t="shared" si="19"/>
        <v>0</v>
      </c>
      <c r="M123" s="88"/>
      <c r="N123" s="88"/>
      <c r="O123" s="88"/>
      <c r="P123" s="88"/>
    </row>
    <row r="124" spans="1:16" s="89" customFormat="1" ht="12.75" hidden="1" x14ac:dyDescent="0.2">
      <c r="A124" s="158"/>
      <c r="B124" s="141">
        <v>4209</v>
      </c>
      <c r="C124" s="100"/>
      <c r="D124" s="171"/>
      <c r="E124" s="174">
        <v>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59">
        <f t="shared" si="21"/>
        <v>0</v>
      </c>
      <c r="L124" s="90">
        <f t="shared" si="19"/>
        <v>0</v>
      </c>
      <c r="M124" s="88"/>
      <c r="N124" s="88"/>
      <c r="O124" s="88"/>
      <c r="P124" s="88"/>
    </row>
    <row r="125" spans="1:16" s="89" customFormat="1" ht="12.75" hidden="1" x14ac:dyDescent="0.2">
      <c r="A125" s="158"/>
      <c r="B125" s="141">
        <v>4209</v>
      </c>
      <c r="C125" s="100"/>
      <c r="D125" s="171"/>
      <c r="E125" s="174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59">
        <f t="shared" si="21"/>
        <v>0</v>
      </c>
      <c r="L125" s="90">
        <f t="shared" si="19"/>
        <v>0</v>
      </c>
      <c r="M125" s="88"/>
      <c r="N125" s="88"/>
      <c r="O125" s="88"/>
      <c r="P125" s="88"/>
    </row>
    <row r="126" spans="1:16" s="89" customFormat="1" ht="12.75" hidden="1" x14ac:dyDescent="0.2">
      <c r="A126" s="158"/>
      <c r="B126" s="141">
        <v>4209</v>
      </c>
      <c r="C126" s="100"/>
      <c r="D126" s="195"/>
      <c r="E126" s="174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59">
        <f t="shared" si="21"/>
        <v>0</v>
      </c>
      <c r="L126" s="90">
        <f t="shared" si="19"/>
        <v>0</v>
      </c>
      <c r="M126" s="88"/>
      <c r="N126" s="88"/>
      <c r="O126" s="88"/>
      <c r="P126" s="88"/>
    </row>
    <row r="127" spans="1:16" s="89" customFormat="1" ht="12.75" hidden="1" x14ac:dyDescent="0.2">
      <c r="A127" s="158"/>
      <c r="B127" s="141">
        <v>4209</v>
      </c>
      <c r="C127" s="100"/>
      <c r="D127" s="171"/>
      <c r="E127" s="174">
        <v>0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59">
        <f t="shared" si="21"/>
        <v>0</v>
      </c>
      <c r="L127" s="90">
        <f t="shared" si="19"/>
        <v>0</v>
      </c>
      <c r="M127" s="88"/>
      <c r="N127" s="88"/>
      <c r="O127" s="88"/>
      <c r="P127" s="88"/>
    </row>
    <row r="128" spans="1:16" s="89" customFormat="1" ht="12.75" hidden="1" x14ac:dyDescent="0.2">
      <c r="A128" s="158"/>
      <c r="B128" s="141">
        <v>4209</v>
      </c>
      <c r="C128" s="100"/>
      <c r="D128" s="195"/>
      <c r="E128" s="174">
        <v>0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59">
        <f t="shared" si="21"/>
        <v>0</v>
      </c>
      <c r="L128" s="90">
        <f t="shared" si="19"/>
        <v>0</v>
      </c>
      <c r="M128" s="88"/>
      <c r="N128" s="88"/>
      <c r="O128" s="88"/>
      <c r="P128" s="88"/>
    </row>
    <row r="129" spans="1:16" s="89" customFormat="1" ht="12.75" hidden="1" x14ac:dyDescent="0.2">
      <c r="A129" s="158"/>
      <c r="B129" s="141">
        <v>4209</v>
      </c>
      <c r="C129" s="100"/>
      <c r="D129" s="195"/>
      <c r="E129" s="174">
        <v>0</v>
      </c>
      <c r="F129" s="113">
        <v>0</v>
      </c>
      <c r="G129" s="113">
        <v>0</v>
      </c>
      <c r="H129" s="113">
        <v>0</v>
      </c>
      <c r="I129" s="113">
        <v>0</v>
      </c>
      <c r="J129" s="113">
        <v>0</v>
      </c>
      <c r="K129" s="159">
        <f t="shared" si="21"/>
        <v>0</v>
      </c>
      <c r="L129" s="90">
        <f t="shared" si="19"/>
        <v>0</v>
      </c>
      <c r="M129" s="88"/>
      <c r="N129" s="88"/>
      <c r="O129" s="88"/>
      <c r="P129" s="88"/>
    </row>
    <row r="130" spans="1:16" s="89" customFormat="1" ht="12.75" hidden="1" x14ac:dyDescent="0.2">
      <c r="A130" s="158"/>
      <c r="B130" s="141">
        <v>4209</v>
      </c>
      <c r="C130" s="100"/>
      <c r="D130" s="195"/>
      <c r="E130" s="174">
        <v>0</v>
      </c>
      <c r="F130" s="113">
        <v>0</v>
      </c>
      <c r="G130" s="113">
        <v>0</v>
      </c>
      <c r="H130" s="113">
        <v>0</v>
      </c>
      <c r="I130" s="113">
        <v>0</v>
      </c>
      <c r="J130" s="113">
        <v>0</v>
      </c>
      <c r="K130" s="159">
        <f t="shared" si="21"/>
        <v>0</v>
      </c>
      <c r="L130" s="90">
        <f t="shared" si="19"/>
        <v>0</v>
      </c>
      <c r="M130" s="88"/>
      <c r="N130" s="88"/>
      <c r="O130" s="88"/>
      <c r="P130" s="88"/>
    </row>
    <row r="131" spans="1:16" s="89" customFormat="1" ht="12.75" hidden="1" x14ac:dyDescent="0.2">
      <c r="A131" s="158"/>
      <c r="B131" s="141">
        <v>4209</v>
      </c>
      <c r="C131" s="100"/>
      <c r="D131" s="195"/>
      <c r="E131" s="174">
        <v>0</v>
      </c>
      <c r="F131" s="113">
        <v>0</v>
      </c>
      <c r="G131" s="113">
        <v>0</v>
      </c>
      <c r="H131" s="113">
        <v>0</v>
      </c>
      <c r="I131" s="113">
        <v>0</v>
      </c>
      <c r="J131" s="113">
        <v>0</v>
      </c>
      <c r="K131" s="159">
        <f t="shared" si="21"/>
        <v>0</v>
      </c>
      <c r="L131" s="90">
        <f t="shared" si="19"/>
        <v>0</v>
      </c>
      <c r="M131" s="88"/>
      <c r="N131" s="88"/>
      <c r="O131" s="88"/>
      <c r="P131" s="88"/>
    </row>
    <row r="132" spans="1:16" s="89" customFormat="1" ht="12.75" hidden="1" x14ac:dyDescent="0.2">
      <c r="A132" s="158"/>
      <c r="B132" s="141">
        <v>4209</v>
      </c>
      <c r="C132" s="100"/>
      <c r="D132" s="195"/>
      <c r="E132" s="174">
        <v>0</v>
      </c>
      <c r="F132" s="113">
        <v>0</v>
      </c>
      <c r="G132" s="113">
        <v>0</v>
      </c>
      <c r="H132" s="113">
        <v>0</v>
      </c>
      <c r="I132" s="113">
        <v>0</v>
      </c>
      <c r="J132" s="113">
        <v>0</v>
      </c>
      <c r="K132" s="159">
        <f t="shared" si="21"/>
        <v>0</v>
      </c>
      <c r="L132" s="90">
        <f t="shared" si="19"/>
        <v>0</v>
      </c>
      <c r="M132" s="88"/>
      <c r="N132" s="88"/>
      <c r="O132" s="88"/>
      <c r="P132" s="88"/>
    </row>
    <row r="133" spans="1:16" s="89" customFormat="1" ht="12.75" hidden="1" x14ac:dyDescent="0.2">
      <c r="A133" s="158"/>
      <c r="B133" s="141">
        <v>4209</v>
      </c>
      <c r="C133" s="100"/>
      <c r="D133" s="195"/>
      <c r="E133" s="174">
        <v>0</v>
      </c>
      <c r="F133" s="113">
        <v>0</v>
      </c>
      <c r="G133" s="113">
        <v>0</v>
      </c>
      <c r="H133" s="113">
        <v>0</v>
      </c>
      <c r="I133" s="113">
        <v>0</v>
      </c>
      <c r="J133" s="113">
        <v>0</v>
      </c>
      <c r="K133" s="159">
        <f t="shared" si="21"/>
        <v>0</v>
      </c>
      <c r="L133" s="90">
        <f t="shared" si="19"/>
        <v>0</v>
      </c>
      <c r="M133" s="88"/>
      <c r="N133" s="88"/>
      <c r="O133" s="88"/>
      <c r="P133" s="88"/>
    </row>
    <row r="134" spans="1:16" s="89" customFormat="1" ht="12.75" hidden="1" x14ac:dyDescent="0.2">
      <c r="A134" s="158"/>
      <c r="B134" s="141">
        <v>4209</v>
      </c>
      <c r="C134" s="100"/>
      <c r="D134" s="195"/>
      <c r="E134" s="174">
        <v>0</v>
      </c>
      <c r="F134" s="113">
        <v>0</v>
      </c>
      <c r="G134" s="113">
        <v>0</v>
      </c>
      <c r="H134" s="113">
        <v>0</v>
      </c>
      <c r="I134" s="113">
        <v>0</v>
      </c>
      <c r="J134" s="113">
        <v>0</v>
      </c>
      <c r="K134" s="159">
        <f t="shared" si="21"/>
        <v>0</v>
      </c>
      <c r="L134" s="90">
        <f t="shared" si="19"/>
        <v>0</v>
      </c>
      <c r="M134" s="88"/>
      <c r="N134" s="88"/>
      <c r="O134" s="88"/>
      <c r="P134" s="88"/>
    </row>
    <row r="135" spans="1:16" s="89" customFormat="1" ht="12.75" hidden="1" x14ac:dyDescent="0.2">
      <c r="A135" s="158"/>
      <c r="B135" s="141">
        <v>4209</v>
      </c>
      <c r="C135" s="100"/>
      <c r="D135" s="195"/>
      <c r="E135" s="174">
        <v>0</v>
      </c>
      <c r="F135" s="113">
        <v>0</v>
      </c>
      <c r="G135" s="113">
        <v>0</v>
      </c>
      <c r="H135" s="113">
        <v>0</v>
      </c>
      <c r="I135" s="113">
        <v>0</v>
      </c>
      <c r="J135" s="113">
        <v>0</v>
      </c>
      <c r="K135" s="159">
        <f t="shared" si="21"/>
        <v>0</v>
      </c>
      <c r="L135" s="90">
        <f t="shared" si="19"/>
        <v>0</v>
      </c>
      <c r="M135" s="88"/>
      <c r="N135" s="88"/>
      <c r="O135" s="88"/>
      <c r="P135" s="88"/>
    </row>
    <row r="136" spans="1:16" s="89" customFormat="1" ht="12.75" x14ac:dyDescent="0.2">
      <c r="A136" s="162"/>
      <c r="B136" s="104">
        <v>4209</v>
      </c>
      <c r="C136" s="106"/>
      <c r="D136" s="190" t="s">
        <v>203</v>
      </c>
      <c r="E136" s="178">
        <f t="shared" ref="E136:J136" si="22">SUM(E118:E135)</f>
        <v>0</v>
      </c>
      <c r="F136" s="112">
        <f t="shared" si="22"/>
        <v>0</v>
      </c>
      <c r="G136" s="112">
        <f t="shared" si="22"/>
        <v>0</v>
      </c>
      <c r="H136" s="112">
        <f t="shared" si="22"/>
        <v>0</v>
      </c>
      <c r="I136" s="112">
        <f t="shared" si="22"/>
        <v>0</v>
      </c>
      <c r="J136" s="112">
        <f t="shared" si="22"/>
        <v>0</v>
      </c>
      <c r="K136" s="159">
        <f t="shared" si="21"/>
        <v>0</v>
      </c>
      <c r="L136" s="90">
        <f t="shared" si="19"/>
        <v>0</v>
      </c>
      <c r="M136" s="88"/>
      <c r="N136" s="88"/>
      <c r="O136" s="88"/>
      <c r="P136" s="88"/>
    </row>
    <row r="137" spans="1:16" s="89" customFormat="1" ht="12.75" x14ac:dyDescent="0.2">
      <c r="A137" s="158"/>
      <c r="B137" s="139">
        <v>4300</v>
      </c>
      <c r="C137" s="99" t="s">
        <v>22</v>
      </c>
      <c r="D137" s="193" t="s">
        <v>111</v>
      </c>
      <c r="E137" s="174"/>
      <c r="F137" s="113"/>
      <c r="G137" s="113"/>
      <c r="H137" s="113"/>
      <c r="I137" s="109"/>
      <c r="J137" s="109"/>
      <c r="K137" s="159"/>
      <c r="L137" s="90">
        <f t="shared" si="19"/>
        <v>0</v>
      </c>
      <c r="M137" s="88"/>
      <c r="N137" s="88"/>
      <c r="O137" s="88"/>
      <c r="P137" s="88"/>
    </row>
    <row r="138" spans="1:16" s="89" customFormat="1" ht="12.75" x14ac:dyDescent="0.2">
      <c r="A138" s="158"/>
      <c r="B138" s="139"/>
      <c r="C138" s="99"/>
      <c r="D138" s="193" t="s">
        <v>112</v>
      </c>
      <c r="E138" s="174"/>
      <c r="F138" s="113"/>
      <c r="G138" s="113"/>
      <c r="H138" s="113"/>
      <c r="I138" s="109"/>
      <c r="J138" s="109"/>
      <c r="K138" s="159"/>
      <c r="L138" s="90">
        <f t="shared" si="19"/>
        <v>0</v>
      </c>
      <c r="M138" s="88"/>
      <c r="N138" s="88"/>
      <c r="O138" s="88"/>
      <c r="P138" s="88"/>
    </row>
    <row r="139" spans="1:16" s="89" customFormat="1" ht="12.75" x14ac:dyDescent="0.2">
      <c r="A139" s="158"/>
      <c r="B139" s="141">
        <v>4309</v>
      </c>
      <c r="C139" s="100"/>
      <c r="D139" s="171"/>
      <c r="E139" s="174">
        <v>0</v>
      </c>
      <c r="F139" s="113">
        <v>0</v>
      </c>
      <c r="G139" s="113">
        <v>0</v>
      </c>
      <c r="H139" s="113">
        <v>0</v>
      </c>
      <c r="I139" s="109">
        <v>0</v>
      </c>
      <c r="J139" s="109">
        <v>0</v>
      </c>
      <c r="K139" s="159">
        <f>SUM(I139:J139)</f>
        <v>0</v>
      </c>
      <c r="L139" s="90">
        <f t="shared" si="19"/>
        <v>0</v>
      </c>
      <c r="M139" s="88"/>
      <c r="N139" s="88"/>
      <c r="O139" s="88"/>
      <c r="P139" s="88"/>
    </row>
    <row r="140" spans="1:16" s="89" customFormat="1" ht="12.75" hidden="1" x14ac:dyDescent="0.2">
      <c r="A140" s="158"/>
      <c r="B140" s="141">
        <v>4309</v>
      </c>
      <c r="C140" s="100"/>
      <c r="D140" s="171"/>
      <c r="E140" s="174">
        <v>0</v>
      </c>
      <c r="F140" s="113">
        <v>0</v>
      </c>
      <c r="G140" s="113">
        <v>0</v>
      </c>
      <c r="H140" s="113">
        <v>0</v>
      </c>
      <c r="I140" s="109">
        <v>0</v>
      </c>
      <c r="J140" s="109">
        <v>0</v>
      </c>
      <c r="K140" s="159">
        <f>SUM(I140:J140)</f>
        <v>0</v>
      </c>
      <c r="L140" s="90">
        <f t="shared" si="19"/>
        <v>0</v>
      </c>
      <c r="M140" s="88"/>
      <c r="N140" s="88"/>
      <c r="O140" s="88"/>
      <c r="P140" s="88"/>
    </row>
    <row r="141" spans="1:16" s="89" customFormat="1" ht="12.75" hidden="1" x14ac:dyDescent="0.2">
      <c r="A141" s="158"/>
      <c r="B141" s="141">
        <v>4309</v>
      </c>
      <c r="C141" s="100"/>
      <c r="D141" s="171"/>
      <c r="E141" s="174">
        <v>0</v>
      </c>
      <c r="F141" s="113">
        <v>0</v>
      </c>
      <c r="G141" s="113">
        <v>0</v>
      </c>
      <c r="H141" s="113">
        <v>0</v>
      </c>
      <c r="I141" s="109">
        <v>0</v>
      </c>
      <c r="J141" s="109">
        <v>0</v>
      </c>
      <c r="K141" s="159">
        <f>SUM(I141:J141)</f>
        <v>0</v>
      </c>
      <c r="L141" s="90">
        <f t="shared" si="19"/>
        <v>0</v>
      </c>
      <c r="M141" s="88"/>
      <c r="N141" s="88"/>
      <c r="O141" s="88"/>
      <c r="P141" s="88"/>
    </row>
    <row r="142" spans="1:16" s="89" customFormat="1" ht="12.75" x14ac:dyDescent="0.2">
      <c r="A142" s="162"/>
      <c r="B142" s="104">
        <v>4309</v>
      </c>
      <c r="C142" s="106"/>
      <c r="D142" s="190" t="s">
        <v>203</v>
      </c>
      <c r="E142" s="178">
        <f>SUM(E139:E141)</f>
        <v>0</v>
      </c>
      <c r="F142" s="112">
        <f t="shared" ref="F142:J142" si="23">SUM(F139:F141)</f>
        <v>0</v>
      </c>
      <c r="G142" s="112">
        <f t="shared" si="23"/>
        <v>0</v>
      </c>
      <c r="H142" s="112">
        <f t="shared" si="23"/>
        <v>0</v>
      </c>
      <c r="I142" s="112">
        <f t="shared" si="23"/>
        <v>0</v>
      </c>
      <c r="J142" s="112">
        <f t="shared" si="23"/>
        <v>0</v>
      </c>
      <c r="K142" s="159">
        <f>SUM(I142:J142)</f>
        <v>0</v>
      </c>
      <c r="L142" s="90">
        <f t="shared" si="19"/>
        <v>0</v>
      </c>
      <c r="M142" s="88"/>
      <c r="N142" s="88"/>
      <c r="O142" s="88"/>
      <c r="P142" s="88"/>
    </row>
    <row r="143" spans="1:16" s="89" customFormat="1" ht="13.5" thickBot="1" x14ac:dyDescent="0.25">
      <c r="A143" s="163"/>
      <c r="B143" s="124"/>
      <c r="C143" s="125"/>
      <c r="D143" s="194" t="s">
        <v>229</v>
      </c>
      <c r="E143" s="180">
        <f>SUM(E142,E136,E115)</f>
        <v>0</v>
      </c>
      <c r="F143" s="121">
        <f t="shared" ref="F143:J143" si="24">SUM(F142,F136,F115)</f>
        <v>0</v>
      </c>
      <c r="G143" s="121">
        <f t="shared" si="24"/>
        <v>0</v>
      </c>
      <c r="H143" s="121">
        <f t="shared" si="24"/>
        <v>0</v>
      </c>
      <c r="I143" s="121">
        <f t="shared" si="24"/>
        <v>0</v>
      </c>
      <c r="J143" s="121">
        <f t="shared" si="24"/>
        <v>0</v>
      </c>
      <c r="K143" s="164">
        <f>SUM(I143:J143)</f>
        <v>0</v>
      </c>
      <c r="L143" s="90">
        <f t="shared" si="19"/>
        <v>0</v>
      </c>
      <c r="M143" s="88"/>
      <c r="N143" s="88"/>
      <c r="O143" s="88"/>
      <c r="P143" s="88"/>
    </row>
    <row r="144" spans="1:16" s="89" customFormat="1" ht="12.75" x14ac:dyDescent="0.2">
      <c r="A144" s="156">
        <v>50</v>
      </c>
      <c r="B144" s="139" t="s">
        <v>117</v>
      </c>
      <c r="C144" s="99"/>
      <c r="D144" s="192"/>
      <c r="E144" s="174"/>
      <c r="F144" s="113"/>
      <c r="G144" s="113"/>
      <c r="H144" s="113"/>
      <c r="I144" s="109"/>
      <c r="J144" s="109"/>
      <c r="K144" s="159"/>
      <c r="L144" s="90"/>
      <c r="M144" s="88"/>
      <c r="N144" s="88"/>
      <c r="O144" s="88"/>
      <c r="P144" s="88"/>
    </row>
    <row r="145" spans="1:16" s="89" customFormat="1" ht="12.75" x14ac:dyDescent="0.2">
      <c r="A145" s="158"/>
      <c r="B145" s="139">
        <v>5100</v>
      </c>
      <c r="C145" s="99" t="s">
        <v>22</v>
      </c>
      <c r="D145" s="193" t="s">
        <v>119</v>
      </c>
      <c r="E145" s="174"/>
      <c r="F145" s="113"/>
      <c r="G145" s="113"/>
      <c r="H145" s="113"/>
      <c r="I145" s="109"/>
      <c r="J145" s="109"/>
      <c r="K145" s="159">
        <f t="shared" ref="K145:K152" si="25">SUM(I145:J145)</f>
        <v>0</v>
      </c>
      <c r="L145" s="90">
        <f t="shared" ref="L145:L162" si="26">SUM(E145:H145)-K145</f>
        <v>0</v>
      </c>
      <c r="M145" s="88"/>
      <c r="N145" s="88"/>
      <c r="O145" s="88"/>
      <c r="P145" s="88"/>
    </row>
    <row r="146" spans="1:16" s="89" customFormat="1" ht="12.75" x14ac:dyDescent="0.2">
      <c r="A146" s="158"/>
      <c r="B146" s="139"/>
      <c r="C146" s="99"/>
      <c r="D146" s="193" t="s">
        <v>120</v>
      </c>
      <c r="E146" s="174"/>
      <c r="F146" s="113"/>
      <c r="G146" s="113"/>
      <c r="H146" s="113"/>
      <c r="I146" s="109"/>
      <c r="J146" s="109"/>
      <c r="K146" s="159">
        <f t="shared" si="25"/>
        <v>0</v>
      </c>
      <c r="L146" s="90">
        <f t="shared" si="26"/>
        <v>0</v>
      </c>
      <c r="M146" s="88"/>
      <c r="N146" s="88"/>
      <c r="O146" s="88"/>
      <c r="P146" s="88"/>
    </row>
    <row r="147" spans="1:16" s="89" customFormat="1" ht="15" customHeight="1" x14ac:dyDescent="0.2">
      <c r="A147" s="158"/>
      <c r="B147" s="141">
        <v>5109</v>
      </c>
      <c r="C147" s="108"/>
      <c r="D147" s="197"/>
      <c r="E147" s="174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59">
        <f t="shared" si="25"/>
        <v>0</v>
      </c>
      <c r="L147" s="90">
        <f t="shared" si="26"/>
        <v>0</v>
      </c>
      <c r="M147" s="88"/>
      <c r="N147" s="88"/>
      <c r="O147" s="88"/>
      <c r="P147" s="88"/>
    </row>
    <row r="148" spans="1:16" s="89" customFormat="1" ht="12.75" hidden="1" x14ac:dyDescent="0.2">
      <c r="A148" s="158"/>
      <c r="B148" s="141">
        <v>5109</v>
      </c>
      <c r="C148" s="108"/>
      <c r="D148" s="197"/>
      <c r="E148" s="174">
        <v>0</v>
      </c>
      <c r="F148" s="113">
        <v>0</v>
      </c>
      <c r="G148" s="113">
        <v>0</v>
      </c>
      <c r="H148" s="113">
        <v>0</v>
      </c>
      <c r="I148" s="113">
        <v>0</v>
      </c>
      <c r="J148" s="113">
        <v>0</v>
      </c>
      <c r="K148" s="159">
        <f t="shared" si="25"/>
        <v>0</v>
      </c>
      <c r="L148" s="90">
        <f t="shared" si="26"/>
        <v>0</v>
      </c>
      <c r="M148" s="88"/>
      <c r="N148" s="88"/>
      <c r="O148" s="88"/>
      <c r="P148" s="88"/>
    </row>
    <row r="149" spans="1:16" s="89" customFormat="1" ht="12.75" hidden="1" x14ac:dyDescent="0.2">
      <c r="A149" s="158"/>
      <c r="B149" s="141">
        <v>5109</v>
      </c>
      <c r="C149" s="108"/>
      <c r="D149" s="197"/>
      <c r="E149" s="174">
        <v>0</v>
      </c>
      <c r="F149" s="113">
        <v>0</v>
      </c>
      <c r="G149" s="113">
        <v>0</v>
      </c>
      <c r="H149" s="113">
        <v>0</v>
      </c>
      <c r="I149" s="113">
        <v>0</v>
      </c>
      <c r="J149" s="113">
        <v>0</v>
      </c>
      <c r="K149" s="159">
        <f t="shared" si="25"/>
        <v>0</v>
      </c>
      <c r="L149" s="90">
        <f t="shared" si="26"/>
        <v>0</v>
      </c>
      <c r="M149" s="88"/>
      <c r="N149" s="88"/>
      <c r="O149" s="88"/>
      <c r="P149" s="88"/>
    </row>
    <row r="150" spans="1:16" s="89" customFormat="1" ht="12.75" hidden="1" x14ac:dyDescent="0.2">
      <c r="A150" s="158"/>
      <c r="B150" s="141">
        <v>5109</v>
      </c>
      <c r="C150" s="108"/>
      <c r="D150" s="197"/>
      <c r="E150" s="174">
        <v>0</v>
      </c>
      <c r="F150" s="113">
        <v>0</v>
      </c>
      <c r="G150" s="113">
        <v>0</v>
      </c>
      <c r="H150" s="113">
        <v>0</v>
      </c>
      <c r="I150" s="113">
        <v>0</v>
      </c>
      <c r="J150" s="113">
        <v>0</v>
      </c>
      <c r="K150" s="159">
        <f t="shared" si="25"/>
        <v>0</v>
      </c>
      <c r="L150" s="90">
        <f t="shared" si="26"/>
        <v>0</v>
      </c>
      <c r="M150" s="88"/>
      <c r="N150" s="88"/>
      <c r="O150" s="88"/>
      <c r="P150" s="88"/>
    </row>
    <row r="151" spans="1:16" s="89" customFormat="1" ht="12.75" hidden="1" x14ac:dyDescent="0.2">
      <c r="A151" s="158"/>
      <c r="B151" s="141">
        <v>5109</v>
      </c>
      <c r="C151" s="108"/>
      <c r="D151" s="197"/>
      <c r="E151" s="174">
        <v>0</v>
      </c>
      <c r="F151" s="113">
        <v>0</v>
      </c>
      <c r="G151" s="113">
        <v>0</v>
      </c>
      <c r="H151" s="113">
        <v>0</v>
      </c>
      <c r="I151" s="113">
        <v>0</v>
      </c>
      <c r="J151" s="113">
        <v>0</v>
      </c>
      <c r="K151" s="159">
        <f t="shared" si="25"/>
        <v>0</v>
      </c>
      <c r="L151" s="90">
        <f t="shared" si="26"/>
        <v>0</v>
      </c>
      <c r="M151" s="88"/>
      <c r="N151" s="88"/>
      <c r="O151" s="88"/>
      <c r="P151" s="88"/>
    </row>
    <row r="152" spans="1:16" s="89" customFormat="1" ht="12.75" x14ac:dyDescent="0.2">
      <c r="A152" s="162"/>
      <c r="B152" s="104">
        <v>5109</v>
      </c>
      <c r="C152" s="106"/>
      <c r="D152" s="190" t="s">
        <v>203</v>
      </c>
      <c r="E152" s="178">
        <f>SUM(E145:E151)</f>
        <v>0</v>
      </c>
      <c r="F152" s="112">
        <f t="shared" ref="F152:J152" si="27">SUM(F145:F151)</f>
        <v>0</v>
      </c>
      <c r="G152" s="112">
        <f t="shared" si="27"/>
        <v>0</v>
      </c>
      <c r="H152" s="112">
        <f t="shared" si="27"/>
        <v>0</v>
      </c>
      <c r="I152" s="112">
        <f t="shared" si="27"/>
        <v>0</v>
      </c>
      <c r="J152" s="112">
        <f t="shared" si="27"/>
        <v>0</v>
      </c>
      <c r="K152" s="159">
        <f t="shared" si="25"/>
        <v>0</v>
      </c>
      <c r="L152" s="90">
        <f t="shared" si="26"/>
        <v>0</v>
      </c>
      <c r="M152" s="88"/>
      <c r="N152" s="88"/>
      <c r="O152" s="88"/>
      <c r="P152" s="88"/>
    </row>
    <row r="153" spans="1:16" s="89" customFormat="1" ht="12.75" x14ac:dyDescent="0.2">
      <c r="A153" s="158"/>
      <c r="B153" s="139">
        <v>5200</v>
      </c>
      <c r="C153" s="99" t="s">
        <v>22</v>
      </c>
      <c r="D153" s="193" t="s">
        <v>127</v>
      </c>
      <c r="E153" s="174"/>
      <c r="F153" s="113"/>
      <c r="G153" s="113"/>
      <c r="H153" s="113"/>
      <c r="I153" s="109"/>
      <c r="J153" s="109"/>
      <c r="K153" s="159"/>
      <c r="L153" s="90">
        <f t="shared" si="26"/>
        <v>0</v>
      </c>
      <c r="M153" s="88"/>
      <c r="N153" s="88"/>
      <c r="O153" s="88"/>
      <c r="P153" s="88"/>
    </row>
    <row r="154" spans="1:16" s="89" customFormat="1" ht="12.75" x14ac:dyDescent="0.2">
      <c r="A154" s="158"/>
      <c r="B154" s="139"/>
      <c r="C154" s="99"/>
      <c r="D154" s="193" t="s">
        <v>128</v>
      </c>
      <c r="E154" s="174"/>
      <c r="F154" s="113"/>
      <c r="G154" s="113"/>
      <c r="H154" s="113"/>
      <c r="I154" s="109"/>
      <c r="J154" s="109"/>
      <c r="K154" s="159"/>
      <c r="L154" s="90">
        <f t="shared" si="26"/>
        <v>0</v>
      </c>
      <c r="M154" s="88"/>
      <c r="N154" s="88"/>
      <c r="O154" s="88"/>
      <c r="P154" s="88"/>
    </row>
    <row r="155" spans="1:16" s="89" customFormat="1" ht="12.75" x14ac:dyDescent="0.2">
      <c r="A155" s="158"/>
      <c r="B155" s="141">
        <v>5209</v>
      </c>
      <c r="C155" s="108"/>
      <c r="E155" s="174">
        <f>SUM(I155:J155)</f>
        <v>0</v>
      </c>
      <c r="F155" s="113">
        <v>0</v>
      </c>
      <c r="G155" s="113">
        <v>0</v>
      </c>
      <c r="H155" s="113">
        <v>0</v>
      </c>
      <c r="I155" s="113">
        <v>0</v>
      </c>
      <c r="J155" s="113">
        <v>0</v>
      </c>
      <c r="K155" s="159">
        <f t="shared" ref="K155:K160" si="28">SUM(I155:J155)</f>
        <v>0</v>
      </c>
      <c r="L155" s="90">
        <f t="shared" si="26"/>
        <v>0</v>
      </c>
      <c r="M155" s="88"/>
      <c r="N155" s="88"/>
      <c r="O155" s="88"/>
      <c r="P155" s="88"/>
    </row>
    <row r="156" spans="1:16" s="89" customFormat="1" ht="12.75" hidden="1" x14ac:dyDescent="0.2">
      <c r="A156" s="158"/>
      <c r="B156" s="141">
        <v>5209</v>
      </c>
      <c r="C156" s="108"/>
      <c r="E156" s="174">
        <v>0</v>
      </c>
      <c r="F156" s="113">
        <f>SUM(I156:J156)</f>
        <v>0</v>
      </c>
      <c r="G156" s="113">
        <v>0</v>
      </c>
      <c r="H156" s="113">
        <v>0</v>
      </c>
      <c r="I156" s="113">
        <v>0</v>
      </c>
      <c r="J156" s="113">
        <v>0</v>
      </c>
      <c r="K156" s="159">
        <f t="shared" si="28"/>
        <v>0</v>
      </c>
      <c r="L156" s="90">
        <f t="shared" si="26"/>
        <v>0</v>
      </c>
      <c r="M156" s="88"/>
      <c r="N156" s="88"/>
      <c r="O156" s="88"/>
      <c r="P156" s="88"/>
    </row>
    <row r="157" spans="1:16" s="89" customFormat="1" ht="12.75" hidden="1" x14ac:dyDescent="0.2">
      <c r="A157" s="158"/>
      <c r="B157" s="141">
        <v>5209</v>
      </c>
      <c r="C157" s="108"/>
      <c r="E157" s="174">
        <v>0</v>
      </c>
      <c r="F157" s="113">
        <v>0</v>
      </c>
      <c r="G157" s="113">
        <v>0</v>
      </c>
      <c r="H157" s="113">
        <v>0</v>
      </c>
      <c r="I157" s="113">
        <v>0</v>
      </c>
      <c r="J157" s="113">
        <v>0</v>
      </c>
      <c r="K157" s="159">
        <f t="shared" si="28"/>
        <v>0</v>
      </c>
      <c r="L157" s="90">
        <f t="shared" si="26"/>
        <v>0</v>
      </c>
      <c r="M157" s="88"/>
      <c r="N157" s="88"/>
      <c r="O157" s="88"/>
      <c r="P157" s="88"/>
    </row>
    <row r="158" spans="1:16" s="89" customFormat="1" ht="12.75" hidden="1" x14ac:dyDescent="0.2">
      <c r="A158" s="158"/>
      <c r="B158" s="141">
        <v>5209</v>
      </c>
      <c r="C158" s="108"/>
      <c r="E158" s="174">
        <v>0</v>
      </c>
      <c r="F158" s="113">
        <v>0</v>
      </c>
      <c r="G158" s="113">
        <v>0</v>
      </c>
      <c r="H158" s="113">
        <v>0</v>
      </c>
      <c r="I158" s="113">
        <v>0</v>
      </c>
      <c r="J158" s="113">
        <v>0</v>
      </c>
      <c r="K158" s="159">
        <f t="shared" si="28"/>
        <v>0</v>
      </c>
      <c r="L158" s="90">
        <f t="shared" si="26"/>
        <v>0</v>
      </c>
      <c r="M158" s="88"/>
      <c r="N158" s="88"/>
      <c r="O158" s="88"/>
      <c r="P158" s="88"/>
    </row>
    <row r="159" spans="1:16" s="89" customFormat="1" ht="12.75" hidden="1" x14ac:dyDescent="0.2">
      <c r="A159" s="158"/>
      <c r="B159" s="141">
        <v>5209</v>
      </c>
      <c r="C159" s="108"/>
      <c r="E159" s="174">
        <v>0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59">
        <f t="shared" si="28"/>
        <v>0</v>
      </c>
      <c r="L159" s="90">
        <f t="shared" si="26"/>
        <v>0</v>
      </c>
      <c r="M159" s="88"/>
      <c r="N159" s="88"/>
      <c r="O159" s="88"/>
      <c r="P159" s="88"/>
    </row>
    <row r="160" spans="1:16" s="89" customFormat="1" ht="12.75" x14ac:dyDescent="0.2">
      <c r="A160" s="162"/>
      <c r="B160" s="104">
        <v>5209</v>
      </c>
      <c r="C160" s="106"/>
      <c r="D160" s="190" t="s">
        <v>203</v>
      </c>
      <c r="E160" s="178">
        <f>SUM(E155:E159)</f>
        <v>0</v>
      </c>
      <c r="F160" s="112">
        <f t="shared" ref="F160:J160" si="29">SUM(F155:F159)</f>
        <v>0</v>
      </c>
      <c r="G160" s="112">
        <f t="shared" si="29"/>
        <v>0</v>
      </c>
      <c r="H160" s="112">
        <f t="shared" si="29"/>
        <v>0</v>
      </c>
      <c r="I160" s="112">
        <f t="shared" si="29"/>
        <v>0</v>
      </c>
      <c r="J160" s="112">
        <f t="shared" si="29"/>
        <v>0</v>
      </c>
      <c r="K160" s="159">
        <f t="shared" si="28"/>
        <v>0</v>
      </c>
      <c r="L160" s="90">
        <f t="shared" si="26"/>
        <v>0</v>
      </c>
      <c r="M160" s="88"/>
      <c r="N160" s="88"/>
      <c r="O160" s="88"/>
      <c r="P160" s="88"/>
    </row>
    <row r="161" spans="1:16" s="89" customFormat="1" ht="12.75" x14ac:dyDescent="0.2">
      <c r="A161" s="158"/>
      <c r="B161" s="139">
        <v>5300</v>
      </c>
      <c r="C161" s="99" t="s">
        <v>22</v>
      </c>
      <c r="D161" s="193" t="s">
        <v>133</v>
      </c>
      <c r="E161" s="174"/>
      <c r="F161" s="113"/>
      <c r="G161" s="113"/>
      <c r="H161" s="113"/>
      <c r="I161" s="109"/>
      <c r="J161" s="109"/>
      <c r="K161" s="159"/>
      <c r="L161" s="90">
        <f t="shared" si="26"/>
        <v>0</v>
      </c>
      <c r="M161" s="88"/>
      <c r="N161" s="88"/>
      <c r="O161" s="88"/>
      <c r="P161" s="88"/>
    </row>
    <row r="162" spans="1:16" s="89" customFormat="1" ht="12.75" x14ac:dyDescent="0.2">
      <c r="A162" s="158"/>
      <c r="B162" s="139"/>
      <c r="C162" s="99"/>
      <c r="D162" s="193" t="s">
        <v>134</v>
      </c>
      <c r="E162" s="174"/>
      <c r="F162" s="113"/>
      <c r="G162" s="113"/>
      <c r="H162" s="113"/>
      <c r="I162" s="109"/>
      <c r="J162" s="109"/>
      <c r="K162" s="159"/>
      <c r="L162" s="90">
        <f t="shared" si="26"/>
        <v>0</v>
      </c>
      <c r="M162" s="88"/>
      <c r="N162" s="88"/>
      <c r="O162" s="88"/>
      <c r="P162" s="88"/>
    </row>
    <row r="163" spans="1:16" s="89" customFormat="1" ht="12.75" x14ac:dyDescent="0.2">
      <c r="A163" s="158"/>
      <c r="B163" s="141">
        <v>5309</v>
      </c>
      <c r="C163" s="100"/>
      <c r="D163" s="171"/>
      <c r="E163" s="174">
        <f>SUM(I163:J163)</f>
        <v>0</v>
      </c>
      <c r="F163" s="113">
        <v>0</v>
      </c>
      <c r="G163" s="113">
        <v>0</v>
      </c>
      <c r="H163" s="113">
        <v>0</v>
      </c>
      <c r="I163" s="113">
        <v>0</v>
      </c>
      <c r="J163" s="113">
        <v>0</v>
      </c>
      <c r="K163" s="159">
        <f>SUM(I163:J163)</f>
        <v>0</v>
      </c>
      <c r="L163" s="90"/>
      <c r="M163" s="88"/>
      <c r="N163" s="88"/>
      <c r="O163" s="88"/>
      <c r="P163" s="88"/>
    </row>
    <row r="164" spans="1:16" s="89" customFormat="1" ht="12.75" hidden="1" x14ac:dyDescent="0.2">
      <c r="A164" s="158"/>
      <c r="B164" s="141">
        <v>5309</v>
      </c>
      <c r="C164" s="100"/>
      <c r="D164" s="171"/>
      <c r="E164" s="174">
        <v>0</v>
      </c>
      <c r="F164" s="113">
        <f>SUM(I164:J164)</f>
        <v>0</v>
      </c>
      <c r="G164" s="113">
        <v>0</v>
      </c>
      <c r="H164" s="113">
        <v>0</v>
      </c>
      <c r="I164" s="113">
        <v>0</v>
      </c>
      <c r="J164" s="113">
        <v>0</v>
      </c>
      <c r="K164" s="159">
        <f>SUM(I164:J164)</f>
        <v>0</v>
      </c>
      <c r="L164" s="90">
        <f>SUM(E164:H164)-K164</f>
        <v>0</v>
      </c>
      <c r="M164" s="88"/>
      <c r="N164" s="88"/>
      <c r="O164" s="88"/>
      <c r="P164" s="88"/>
    </row>
    <row r="165" spans="1:16" s="89" customFormat="1" ht="12.75" hidden="1" x14ac:dyDescent="0.2">
      <c r="A165" s="158"/>
      <c r="B165" s="141">
        <v>5309</v>
      </c>
      <c r="C165" s="100"/>
      <c r="D165" s="171"/>
      <c r="E165" s="174">
        <v>0</v>
      </c>
      <c r="F165" s="113">
        <v>0</v>
      </c>
      <c r="G165" s="113">
        <f>SUM(I165:J165)</f>
        <v>0</v>
      </c>
      <c r="H165" s="113">
        <v>0</v>
      </c>
      <c r="I165" s="113">
        <v>0</v>
      </c>
      <c r="J165" s="113">
        <v>0</v>
      </c>
      <c r="K165" s="159"/>
      <c r="L165" s="90"/>
      <c r="M165" s="88"/>
      <c r="N165" s="88"/>
      <c r="O165" s="88"/>
      <c r="P165" s="88"/>
    </row>
    <row r="166" spans="1:16" s="89" customFormat="1" ht="12.75" x14ac:dyDescent="0.2">
      <c r="A166" s="162"/>
      <c r="B166" s="104">
        <v>5309</v>
      </c>
      <c r="C166" s="106"/>
      <c r="D166" s="190" t="s">
        <v>203</v>
      </c>
      <c r="E166" s="178">
        <f t="shared" ref="E166:J166" si="30">SUM(E163:E165)</f>
        <v>0</v>
      </c>
      <c r="F166" s="112">
        <f t="shared" si="30"/>
        <v>0</v>
      </c>
      <c r="G166" s="112">
        <f t="shared" si="30"/>
        <v>0</v>
      </c>
      <c r="H166" s="112">
        <f t="shared" si="30"/>
        <v>0</v>
      </c>
      <c r="I166" s="112">
        <f t="shared" si="30"/>
        <v>0</v>
      </c>
      <c r="J166" s="112">
        <f t="shared" si="30"/>
        <v>0</v>
      </c>
      <c r="K166" s="159">
        <f t="shared" ref="K166:K175" si="31">SUM(I166:J166)</f>
        <v>0</v>
      </c>
      <c r="L166" s="90">
        <f t="shared" ref="L166:L173" si="32">SUM(E166:H166)-K166</f>
        <v>0</v>
      </c>
      <c r="M166" s="88"/>
      <c r="N166" s="88"/>
      <c r="O166" s="88"/>
      <c r="P166" s="88"/>
    </row>
    <row r="167" spans="1:16" s="89" customFormat="1" ht="12.75" x14ac:dyDescent="0.2">
      <c r="A167" s="158"/>
      <c r="B167" s="139">
        <v>5400</v>
      </c>
      <c r="C167" s="99" t="s">
        <v>22</v>
      </c>
      <c r="D167" s="193" t="s">
        <v>139</v>
      </c>
      <c r="E167" s="174"/>
      <c r="F167" s="113"/>
      <c r="G167" s="113"/>
      <c r="H167" s="113"/>
      <c r="I167" s="109"/>
      <c r="J167" s="109"/>
      <c r="K167" s="159">
        <f t="shared" si="31"/>
        <v>0</v>
      </c>
      <c r="L167" s="90">
        <f t="shared" si="32"/>
        <v>0</v>
      </c>
      <c r="M167" s="88"/>
      <c r="N167" s="88"/>
      <c r="O167" s="88"/>
      <c r="P167" s="88"/>
    </row>
    <row r="168" spans="1:16" s="89" customFormat="1" ht="12.75" x14ac:dyDescent="0.2">
      <c r="A168" s="158"/>
      <c r="B168" s="141">
        <v>5409</v>
      </c>
      <c r="C168" s="100"/>
      <c r="D168" s="195"/>
      <c r="E168" s="174">
        <v>0</v>
      </c>
      <c r="F168" s="113"/>
      <c r="G168" s="113"/>
      <c r="H168" s="113"/>
      <c r="I168" s="109">
        <v>0</v>
      </c>
      <c r="J168" s="109">
        <v>0</v>
      </c>
      <c r="K168" s="159">
        <f t="shared" si="31"/>
        <v>0</v>
      </c>
      <c r="L168" s="90">
        <f t="shared" si="32"/>
        <v>0</v>
      </c>
      <c r="M168" s="88"/>
      <c r="N168" s="88"/>
      <c r="O168" s="88"/>
      <c r="P168" s="88"/>
    </row>
    <row r="169" spans="1:16" s="89" customFormat="1" ht="12.75" hidden="1" x14ac:dyDescent="0.2">
      <c r="A169" s="158"/>
      <c r="B169" s="141">
        <v>5409</v>
      </c>
      <c r="C169" s="100"/>
      <c r="D169" s="171"/>
      <c r="E169" s="174">
        <v>0</v>
      </c>
      <c r="F169" s="113"/>
      <c r="G169" s="113"/>
      <c r="H169" s="113"/>
      <c r="I169" s="109">
        <v>0</v>
      </c>
      <c r="J169" s="109">
        <v>0</v>
      </c>
      <c r="K169" s="159">
        <f t="shared" si="31"/>
        <v>0</v>
      </c>
      <c r="L169" s="90">
        <f t="shared" si="32"/>
        <v>0</v>
      </c>
      <c r="M169" s="88"/>
      <c r="N169" s="88"/>
      <c r="O169" s="88"/>
      <c r="P169" s="88"/>
    </row>
    <row r="170" spans="1:16" s="89" customFormat="1" ht="12.75" x14ac:dyDescent="0.2">
      <c r="A170" s="162"/>
      <c r="B170" s="104">
        <v>5409</v>
      </c>
      <c r="C170" s="106"/>
      <c r="D170" s="190" t="s">
        <v>203</v>
      </c>
      <c r="E170" s="178">
        <v>0</v>
      </c>
      <c r="F170" s="112"/>
      <c r="G170" s="112"/>
      <c r="H170" s="112"/>
      <c r="I170" s="110">
        <v>0</v>
      </c>
      <c r="J170" s="110">
        <v>0</v>
      </c>
      <c r="K170" s="159">
        <f t="shared" si="31"/>
        <v>0</v>
      </c>
      <c r="L170" s="90">
        <f t="shared" si="32"/>
        <v>0</v>
      </c>
      <c r="M170" s="88"/>
      <c r="N170" s="88"/>
      <c r="O170" s="88"/>
      <c r="P170" s="88"/>
    </row>
    <row r="171" spans="1:16" s="89" customFormat="1" ht="12.75" x14ac:dyDescent="0.2">
      <c r="A171" s="158"/>
      <c r="B171" s="139">
        <v>5500</v>
      </c>
      <c r="C171" s="99" t="s">
        <v>22</v>
      </c>
      <c r="D171" s="193" t="s">
        <v>142</v>
      </c>
      <c r="E171" s="174"/>
      <c r="F171" s="113"/>
      <c r="G171" s="113"/>
      <c r="H171" s="113"/>
      <c r="I171" s="109"/>
      <c r="J171" s="109"/>
      <c r="K171" s="159">
        <f t="shared" si="31"/>
        <v>0</v>
      </c>
      <c r="L171" s="90">
        <f t="shared" si="32"/>
        <v>0</v>
      </c>
      <c r="M171" s="88"/>
      <c r="N171" s="88"/>
      <c r="O171" s="88"/>
      <c r="P171" s="88"/>
    </row>
    <row r="172" spans="1:16" s="89" customFormat="1" ht="12.75" x14ac:dyDescent="0.2">
      <c r="A172" s="158"/>
      <c r="B172" s="139"/>
      <c r="C172" s="99"/>
      <c r="D172" s="193" t="s">
        <v>143</v>
      </c>
      <c r="E172" s="174"/>
      <c r="F172" s="113"/>
      <c r="G172" s="113"/>
      <c r="H172" s="113"/>
      <c r="I172" s="109"/>
      <c r="J172" s="109"/>
      <c r="K172" s="159">
        <f t="shared" si="31"/>
        <v>0</v>
      </c>
      <c r="L172" s="90">
        <f t="shared" si="32"/>
        <v>0</v>
      </c>
      <c r="M172" s="88"/>
      <c r="N172" s="88"/>
      <c r="O172" s="88"/>
      <c r="P172" s="88"/>
    </row>
    <row r="173" spans="1:16" s="89" customFormat="1" ht="12.75" x14ac:dyDescent="0.2">
      <c r="A173" s="158"/>
      <c r="B173" s="141">
        <v>5509</v>
      </c>
      <c r="C173" s="100"/>
      <c r="D173" s="171"/>
      <c r="E173" s="113">
        <v>0</v>
      </c>
      <c r="F173" s="113">
        <v>0</v>
      </c>
      <c r="G173" s="113">
        <v>0</v>
      </c>
      <c r="H173" s="113">
        <v>0</v>
      </c>
      <c r="I173" s="113">
        <f t="shared" ref="I173:J174" si="33">$E$173/4</f>
        <v>0</v>
      </c>
      <c r="J173" s="113">
        <f t="shared" si="33"/>
        <v>0</v>
      </c>
      <c r="K173" s="159">
        <f t="shared" si="31"/>
        <v>0</v>
      </c>
      <c r="L173" s="90">
        <f t="shared" si="32"/>
        <v>0</v>
      </c>
      <c r="M173" s="88"/>
      <c r="N173" s="88"/>
      <c r="O173" s="88"/>
      <c r="P173" s="88"/>
    </row>
    <row r="174" spans="1:16" s="89" customFormat="1" ht="12.75" hidden="1" x14ac:dyDescent="0.2">
      <c r="A174" s="158"/>
      <c r="B174" s="141">
        <v>5509</v>
      </c>
      <c r="C174" s="100"/>
      <c r="D174" s="171"/>
      <c r="E174" s="113">
        <v>0</v>
      </c>
      <c r="F174" s="113">
        <v>0</v>
      </c>
      <c r="G174" s="113">
        <v>0</v>
      </c>
      <c r="H174" s="113">
        <v>0</v>
      </c>
      <c r="I174" s="113">
        <f t="shared" si="33"/>
        <v>0</v>
      </c>
      <c r="J174" s="113">
        <f t="shared" si="33"/>
        <v>0</v>
      </c>
      <c r="K174" s="159">
        <f t="shared" si="31"/>
        <v>0</v>
      </c>
      <c r="L174" s="90"/>
      <c r="M174" s="88"/>
      <c r="N174" s="88"/>
      <c r="O174" s="88"/>
      <c r="P174" s="88"/>
    </row>
    <row r="175" spans="1:16" s="89" customFormat="1" ht="12.75" hidden="1" x14ac:dyDescent="0.2">
      <c r="A175" s="158"/>
      <c r="B175" s="141">
        <v>5509</v>
      </c>
      <c r="C175" s="100"/>
      <c r="D175" s="171"/>
      <c r="E175" s="113">
        <v>0</v>
      </c>
      <c r="F175" s="113">
        <v>0</v>
      </c>
      <c r="G175" s="113">
        <v>0</v>
      </c>
      <c r="H175" s="113">
        <v>0</v>
      </c>
      <c r="I175" s="113">
        <f>$G$175/4</f>
        <v>0</v>
      </c>
      <c r="J175" s="113">
        <f>$G$175/4</f>
        <v>0</v>
      </c>
      <c r="K175" s="159">
        <f t="shared" si="31"/>
        <v>0</v>
      </c>
      <c r="L175" s="90">
        <f>SUM(E175:H175)-K175</f>
        <v>0</v>
      </c>
      <c r="M175" s="88"/>
      <c r="N175" s="88"/>
      <c r="O175" s="88"/>
      <c r="P175" s="88"/>
    </row>
    <row r="176" spans="1:16" s="89" customFormat="1" ht="12.75" hidden="1" x14ac:dyDescent="0.2">
      <c r="A176" s="158"/>
      <c r="B176" s="141">
        <v>5509</v>
      </c>
      <c r="C176" s="100"/>
      <c r="D176" s="171">
        <v>0</v>
      </c>
      <c r="E176" s="174">
        <v>0</v>
      </c>
      <c r="F176" s="113">
        <v>0</v>
      </c>
      <c r="G176" s="113">
        <v>0</v>
      </c>
      <c r="I176" s="113">
        <v>0</v>
      </c>
      <c r="J176" s="113">
        <v>0</v>
      </c>
      <c r="K176" s="159">
        <f>SUM(I175:J175)</f>
        <v>0</v>
      </c>
      <c r="L176" s="90">
        <f>SUM(E176:H176)-K176</f>
        <v>0</v>
      </c>
      <c r="M176" s="88"/>
      <c r="N176" s="88"/>
      <c r="O176" s="88"/>
      <c r="P176" s="88"/>
    </row>
    <row r="177" spans="1:16" s="89" customFormat="1" ht="12.75" x14ac:dyDescent="0.2">
      <c r="A177" s="162"/>
      <c r="B177" s="104">
        <v>5509</v>
      </c>
      <c r="C177" s="105"/>
      <c r="D177" s="190" t="s">
        <v>203</v>
      </c>
      <c r="E177" s="178">
        <f t="shared" ref="E177:H177" si="34">SUM(E173:E176)</f>
        <v>0</v>
      </c>
      <c r="F177" s="112">
        <f t="shared" si="34"/>
        <v>0</v>
      </c>
      <c r="G177" s="112">
        <f t="shared" si="34"/>
        <v>0</v>
      </c>
      <c r="H177" s="112">
        <f t="shared" si="34"/>
        <v>0</v>
      </c>
      <c r="I177" s="112">
        <f>SUM(I173:I175)</f>
        <v>0</v>
      </c>
      <c r="J177" s="112">
        <f>SUM(J173:J175)</f>
        <v>0</v>
      </c>
      <c r="K177" s="159">
        <f>SUM(I177:J177)</f>
        <v>0</v>
      </c>
      <c r="L177" s="90">
        <f>SUM(E177:H177)-K177</f>
        <v>0</v>
      </c>
      <c r="M177" s="88"/>
      <c r="N177" s="88"/>
      <c r="O177" s="88"/>
      <c r="P177" s="88"/>
    </row>
    <row r="178" spans="1:16" s="89" customFormat="1" ht="13.5" thickBot="1" x14ac:dyDescent="0.25">
      <c r="A178" s="163"/>
      <c r="B178" s="122"/>
      <c r="C178" s="123"/>
      <c r="D178" s="194" t="s">
        <v>229</v>
      </c>
      <c r="E178" s="180">
        <f t="shared" ref="E178:J178" si="35">SUM(E177,E170,E166,E160,E152)</f>
        <v>0</v>
      </c>
      <c r="F178" s="121">
        <f t="shared" si="35"/>
        <v>0</v>
      </c>
      <c r="G178" s="121">
        <f t="shared" si="35"/>
        <v>0</v>
      </c>
      <c r="H178" s="121">
        <f t="shared" si="35"/>
        <v>0</v>
      </c>
      <c r="I178" s="121">
        <f t="shared" si="35"/>
        <v>0</v>
      </c>
      <c r="J178" s="121">
        <f t="shared" si="35"/>
        <v>0</v>
      </c>
      <c r="K178" s="164">
        <f>SUM(I178:J178)</f>
        <v>0</v>
      </c>
      <c r="L178" s="90">
        <f>SUM(E178:H178)-K178</f>
        <v>0</v>
      </c>
      <c r="M178" s="88"/>
      <c r="N178" s="88"/>
      <c r="O178" s="88"/>
      <c r="P178" s="88"/>
    </row>
    <row r="179" spans="1:16" s="89" customFormat="1" ht="12.75" x14ac:dyDescent="0.2">
      <c r="A179" s="158"/>
      <c r="B179" s="141"/>
      <c r="C179" s="100"/>
      <c r="D179" s="103"/>
      <c r="E179" s="114"/>
      <c r="F179" s="114"/>
      <c r="G179" s="114"/>
      <c r="H179" s="114"/>
      <c r="I179" s="115"/>
      <c r="J179" s="115"/>
      <c r="K179" s="165"/>
      <c r="L179" s="90"/>
      <c r="M179" s="88"/>
      <c r="N179" s="88"/>
      <c r="O179" s="88"/>
      <c r="P179" s="88"/>
    </row>
    <row r="180" spans="1:16" s="89" customFormat="1" ht="13.5" thickBot="1" x14ac:dyDescent="0.25">
      <c r="A180" s="184"/>
      <c r="B180" s="118" t="s">
        <v>147</v>
      </c>
      <c r="C180" s="119"/>
      <c r="D180" s="120"/>
      <c r="E180" s="182">
        <f t="shared" ref="E180:J180" si="36">SUM(E178,E143,E105,E84,E64)</f>
        <v>100000</v>
      </c>
      <c r="F180" s="121">
        <f t="shared" si="36"/>
        <v>100000</v>
      </c>
      <c r="G180" s="121">
        <f t="shared" si="36"/>
        <v>50000</v>
      </c>
      <c r="H180" s="121">
        <f t="shared" si="36"/>
        <v>100000</v>
      </c>
      <c r="I180" s="121">
        <f t="shared" si="36"/>
        <v>185000</v>
      </c>
      <c r="J180" s="121">
        <f t="shared" si="36"/>
        <v>165000</v>
      </c>
      <c r="K180" s="164">
        <f>SUM(I180:J180)</f>
        <v>350000</v>
      </c>
      <c r="L180" s="90">
        <f>SUM(E180:H180)-K180</f>
        <v>0</v>
      </c>
      <c r="M180" s="88"/>
      <c r="N180" s="88"/>
      <c r="O180" s="88"/>
      <c r="P180" s="88"/>
    </row>
    <row r="181" spans="1:16" s="89" customFormat="1" ht="12.75" x14ac:dyDescent="0.2">
      <c r="A181" s="131"/>
      <c r="B181" s="116"/>
      <c r="C181" s="117"/>
      <c r="D181" s="103"/>
      <c r="E181" s="132"/>
      <c r="F181" s="132"/>
      <c r="G181" s="132"/>
      <c r="H181" s="132"/>
      <c r="I181" s="132"/>
      <c r="J181" s="132"/>
      <c r="K181" s="115"/>
      <c r="L181" s="90"/>
      <c r="M181" s="88"/>
      <c r="N181" s="88"/>
      <c r="O181" s="88"/>
      <c r="P181" s="88"/>
    </row>
    <row r="182" spans="1:16" s="89" customFormat="1" ht="12.75" x14ac:dyDescent="0.2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88"/>
      <c r="M182" s="88"/>
      <c r="N182" s="88"/>
      <c r="O182" s="88"/>
      <c r="P182" s="88"/>
    </row>
    <row r="183" spans="1:16" x14ac:dyDescent="0.2">
      <c r="A183" s="135"/>
      <c r="B183" s="133"/>
      <c r="C183" s="134"/>
      <c r="D183" s="133"/>
      <c r="E183" s="133"/>
      <c r="F183" s="133"/>
      <c r="G183" s="133"/>
      <c r="H183" s="133"/>
      <c r="I183" s="133"/>
      <c r="J183" s="133"/>
      <c r="K183" s="133"/>
    </row>
    <row r="184" spans="1:16" x14ac:dyDescent="0.2">
      <c r="A184" s="135"/>
      <c r="B184" s="133"/>
      <c r="C184" s="134"/>
      <c r="D184" s="133"/>
      <c r="E184" s="133"/>
      <c r="F184" s="133"/>
      <c r="G184" s="133"/>
      <c r="H184" s="133"/>
      <c r="I184" s="133"/>
      <c r="J184" s="201"/>
      <c r="K184" s="133"/>
    </row>
    <row r="185" spans="1:16" x14ac:dyDescent="0.2">
      <c r="A185" s="135"/>
      <c r="B185" s="133"/>
      <c r="C185" s="134"/>
      <c r="D185" s="133"/>
      <c r="E185" s="133"/>
      <c r="F185" s="133"/>
      <c r="G185" s="133"/>
      <c r="H185" s="133"/>
      <c r="I185" s="133"/>
      <c r="J185" s="133"/>
      <c r="K185" s="133"/>
    </row>
    <row r="186" spans="1:16" x14ac:dyDescent="0.2">
      <c r="A186" s="137"/>
      <c r="B186" s="137"/>
      <c r="C186" s="101"/>
      <c r="D186" s="94"/>
      <c r="E186" s="94"/>
      <c r="F186" s="94"/>
      <c r="G186" s="94"/>
      <c r="H186" s="94"/>
      <c r="I186" s="94"/>
      <c r="J186" s="94"/>
      <c r="K186" s="94"/>
    </row>
    <row r="187" spans="1:16" x14ac:dyDescent="0.2">
      <c r="A187" s="137"/>
      <c r="B187" s="137"/>
      <c r="C187" s="101"/>
      <c r="D187" s="94"/>
      <c r="E187" s="94"/>
      <c r="F187" s="94"/>
      <c r="G187" s="94"/>
      <c r="H187" s="94"/>
      <c r="I187" s="94"/>
      <c r="J187" s="94"/>
      <c r="K187" s="94"/>
    </row>
    <row r="188" spans="1:16" x14ac:dyDescent="0.2">
      <c r="A188" s="137"/>
      <c r="B188" s="137"/>
      <c r="C188" s="101"/>
      <c r="D188" s="94"/>
      <c r="E188" s="94"/>
      <c r="F188" s="94"/>
      <c r="G188" s="94"/>
      <c r="H188" s="94"/>
      <c r="I188" s="94"/>
      <c r="J188" s="94"/>
      <c r="K188" s="94"/>
    </row>
    <row r="189" spans="1:16" x14ac:dyDescent="0.2">
      <c r="A189" s="135"/>
      <c r="B189" s="137"/>
      <c r="C189" s="101"/>
      <c r="D189" s="94"/>
      <c r="E189" s="94"/>
      <c r="F189" s="94"/>
      <c r="G189" s="94"/>
      <c r="H189" s="94"/>
      <c r="I189" s="94"/>
      <c r="J189" s="94"/>
      <c r="K189" s="94"/>
    </row>
    <row r="190" spans="1:16" x14ac:dyDescent="0.2">
      <c r="A190" s="135"/>
      <c r="B190" s="94"/>
      <c r="C190" s="101"/>
      <c r="D190" s="94"/>
      <c r="E190" s="94"/>
      <c r="F190" s="94"/>
      <c r="G190" s="94"/>
      <c r="H190" s="94"/>
      <c r="I190" s="94"/>
      <c r="J190" s="94"/>
      <c r="K190" s="94"/>
    </row>
    <row r="191" spans="1:16" x14ac:dyDescent="0.2">
      <c r="A191" s="135"/>
      <c r="B191" s="94"/>
      <c r="C191" s="101"/>
      <c r="D191" s="94"/>
      <c r="E191" s="94"/>
      <c r="F191" s="94"/>
      <c r="G191" s="94"/>
      <c r="H191" s="94"/>
      <c r="I191" s="94"/>
      <c r="J191" s="94"/>
      <c r="K191" s="94"/>
    </row>
    <row r="192" spans="1:16" x14ac:dyDescent="0.2">
      <c r="A192" s="135"/>
      <c r="B192" s="94"/>
      <c r="C192" s="101"/>
      <c r="D192" s="94"/>
      <c r="E192" s="94"/>
      <c r="F192" s="94"/>
      <c r="G192" s="94"/>
      <c r="H192" s="94"/>
      <c r="I192" s="94"/>
      <c r="J192" s="94"/>
      <c r="K192" s="94"/>
    </row>
    <row r="193" spans="1:11" x14ac:dyDescent="0.2">
      <c r="A193" s="137"/>
      <c r="B193" s="94"/>
      <c r="C193" s="101"/>
      <c r="D193" s="94"/>
      <c r="E193" s="94"/>
      <c r="F193" s="94"/>
      <c r="G193" s="94"/>
      <c r="H193" s="94"/>
      <c r="I193" s="94"/>
      <c r="J193" s="94"/>
      <c r="K193" s="94"/>
    </row>
    <row r="194" spans="1:11" x14ac:dyDescent="0.2">
      <c r="A194" s="137" t="s">
        <v>79</v>
      </c>
      <c r="B194" s="94"/>
      <c r="C194" s="101"/>
      <c r="D194" s="94"/>
      <c r="E194" s="94"/>
      <c r="F194" s="94"/>
      <c r="G194" s="94"/>
      <c r="H194" s="94"/>
      <c r="I194" s="94"/>
      <c r="J194" s="94"/>
      <c r="K194" s="94"/>
    </row>
    <row r="195" spans="1:11" x14ac:dyDescent="0.2">
      <c r="A195" s="94"/>
      <c r="B195" s="94"/>
      <c r="C195" s="101"/>
      <c r="D195" s="94"/>
      <c r="E195" s="94"/>
      <c r="F195" s="94"/>
      <c r="G195" s="94"/>
      <c r="H195" s="94"/>
      <c r="I195" s="94"/>
      <c r="J195" s="94"/>
      <c r="K195" s="94"/>
    </row>
    <row r="196" spans="1:11" x14ac:dyDescent="0.2">
      <c r="A196" s="94"/>
      <c r="B196" s="94"/>
      <c r="C196" s="101"/>
      <c r="D196" s="94"/>
      <c r="E196" s="94"/>
      <c r="F196" s="94"/>
      <c r="G196" s="94"/>
      <c r="H196" s="94"/>
      <c r="I196" s="94"/>
      <c r="J196" s="94"/>
      <c r="K196" s="94"/>
    </row>
    <row r="197" spans="1:11" x14ac:dyDescent="0.2">
      <c r="A197" s="94"/>
      <c r="B197" s="94"/>
      <c r="C197" s="101"/>
      <c r="D197" s="94"/>
      <c r="E197" s="94"/>
      <c r="F197" s="94"/>
      <c r="G197" s="94"/>
      <c r="H197" s="94"/>
      <c r="I197" s="94"/>
      <c r="J197" s="94"/>
      <c r="K197" s="94"/>
    </row>
    <row r="198" spans="1:11" x14ac:dyDescent="0.2">
      <c r="A198" s="94"/>
      <c r="B198" s="94"/>
      <c r="C198" s="101"/>
      <c r="D198" s="94"/>
      <c r="E198" s="94"/>
      <c r="F198" s="94"/>
      <c r="G198" s="94"/>
      <c r="H198" s="94"/>
      <c r="I198" s="94"/>
      <c r="J198" s="94"/>
      <c r="K198" s="94"/>
    </row>
    <row r="199" spans="1:11" x14ac:dyDescent="0.2">
      <c r="A199" s="94"/>
      <c r="B199" s="94"/>
      <c r="C199" s="101"/>
      <c r="D199" s="94"/>
      <c r="E199" s="94"/>
      <c r="F199" s="94"/>
      <c r="G199" s="94"/>
      <c r="H199" s="94"/>
      <c r="I199" s="94"/>
      <c r="J199" s="94"/>
      <c r="K199" s="94"/>
    </row>
    <row r="200" spans="1:11" x14ac:dyDescent="0.2">
      <c r="A200" s="94"/>
      <c r="B200" s="94"/>
      <c r="C200" s="101"/>
      <c r="D200" s="94"/>
      <c r="E200" s="94"/>
      <c r="F200" s="94"/>
      <c r="G200" s="94"/>
      <c r="H200" s="94"/>
      <c r="I200" s="94"/>
      <c r="J200" s="94"/>
      <c r="K200" s="94"/>
    </row>
    <row r="201" spans="1:11" x14ac:dyDescent="0.2">
      <c r="A201" s="94"/>
      <c r="B201" s="94"/>
      <c r="C201" s="101"/>
      <c r="D201" s="94"/>
      <c r="E201" s="94"/>
      <c r="F201" s="94"/>
      <c r="G201" s="94"/>
      <c r="H201" s="94"/>
      <c r="I201" s="94"/>
      <c r="J201" s="94"/>
      <c r="K201" s="94"/>
    </row>
    <row r="202" spans="1:11" x14ac:dyDescent="0.2">
      <c r="A202" s="94"/>
      <c r="B202" s="94"/>
      <c r="C202" s="101"/>
      <c r="D202" s="94"/>
      <c r="E202" s="94"/>
      <c r="F202" s="94"/>
      <c r="G202" s="94"/>
      <c r="H202" s="94"/>
      <c r="I202" s="94"/>
      <c r="J202" s="94"/>
      <c r="K202" s="94"/>
    </row>
  </sheetData>
  <mergeCells count="15">
    <mergeCell ref="A5:I5"/>
    <mergeCell ref="A6:I6"/>
    <mergeCell ref="A1:I1"/>
    <mergeCell ref="A2:I2"/>
    <mergeCell ref="A3:I3"/>
    <mergeCell ref="A4:I4"/>
    <mergeCell ref="B11:D11"/>
    <mergeCell ref="A12:D12"/>
    <mergeCell ref="B13:D13"/>
    <mergeCell ref="B7:D7"/>
    <mergeCell ref="A8:I8"/>
    <mergeCell ref="B9:D9"/>
    <mergeCell ref="B10:D10"/>
    <mergeCell ref="E10:H10"/>
    <mergeCell ref="I10:K10"/>
  </mergeCells>
  <phoneticPr fontId="18" type="noConversion"/>
  <pageMargins left="0.7" right="0.7" top="0.75" bottom="0.75" header="0.3" footer="0.3"/>
  <pageSetup orientation="portrait" horizontalDpi="30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Y223"/>
  <sheetViews>
    <sheetView tabSelected="1" zoomScale="90" zoomScaleNormal="90" workbookViewId="0">
      <pane ySplit="1" topLeftCell="A74" activePane="bottomLeft" state="frozen"/>
      <selection pane="bottomLeft" activeCell="J211" sqref="J211"/>
    </sheetView>
  </sheetViews>
  <sheetFormatPr defaultRowHeight="12.75" x14ac:dyDescent="0.2"/>
  <cols>
    <col min="1" max="1" width="51.85546875" customWidth="1"/>
    <col min="2" max="2" width="14.85546875" customWidth="1"/>
    <col min="3" max="3" width="15.140625" customWidth="1"/>
    <col min="4" max="4" width="15.28515625" customWidth="1"/>
    <col min="5" max="5" width="13.42578125" style="240" customWidth="1"/>
    <col min="6" max="6" width="13.42578125" customWidth="1"/>
    <col min="7" max="7" width="27.28515625" customWidth="1"/>
    <col min="8" max="8" width="12.42578125" customWidth="1"/>
    <col min="9" max="9" width="13.140625" customWidth="1"/>
    <col min="10" max="10" width="11.42578125" customWidth="1"/>
    <col min="11" max="11" width="10.28515625" customWidth="1"/>
    <col min="12" max="12" width="37.7109375" customWidth="1"/>
  </cols>
  <sheetData>
    <row r="1" spans="1:9" ht="46.5" customHeight="1" x14ac:dyDescent="0.2">
      <c r="A1" s="592" t="s">
        <v>263</v>
      </c>
      <c r="B1" s="593"/>
      <c r="C1" s="593"/>
      <c r="D1" s="594"/>
      <c r="E1" s="596" t="s">
        <v>601</v>
      </c>
      <c r="F1" s="597"/>
      <c r="G1" s="236"/>
      <c r="H1" s="237"/>
    </row>
    <row r="2" spans="1:9" ht="18.75" customHeight="1" x14ac:dyDescent="0.2">
      <c r="A2" s="595" t="s">
        <v>302</v>
      </c>
      <c r="B2" s="595"/>
      <c r="C2" s="595"/>
      <c r="D2" s="595"/>
      <c r="E2" s="598"/>
      <c r="F2" s="599"/>
    </row>
    <row r="3" spans="1:9" x14ac:dyDescent="0.2">
      <c r="A3" s="583" t="s">
        <v>303</v>
      </c>
      <c r="B3" s="583" t="s">
        <v>264</v>
      </c>
      <c r="C3" s="583" t="s">
        <v>265</v>
      </c>
      <c r="D3" s="583" t="s">
        <v>266</v>
      </c>
      <c r="E3" s="462" t="s">
        <v>264</v>
      </c>
      <c r="F3" s="462" t="s">
        <v>265</v>
      </c>
    </row>
    <row r="4" spans="1:9" ht="39.950000000000003" customHeight="1" x14ac:dyDescent="0.25">
      <c r="A4" s="471" t="s">
        <v>492</v>
      </c>
      <c r="B4" s="472">
        <f>SUM(B5,B18,B23)</f>
        <v>1500000</v>
      </c>
      <c r="C4" s="472">
        <f>SUM(C5,C18,C23)</f>
        <v>11114000</v>
      </c>
      <c r="D4" s="473">
        <f>SUM(B4:C4)</f>
        <v>12614000</v>
      </c>
      <c r="E4" s="475">
        <v>1500000</v>
      </c>
      <c r="F4" s="476">
        <v>6000000</v>
      </c>
      <c r="H4" s="584"/>
      <c r="I4" s="239"/>
    </row>
    <row r="5" spans="1:9" ht="30" customHeight="1" x14ac:dyDescent="0.2">
      <c r="A5" s="463" t="s">
        <v>309</v>
      </c>
      <c r="B5" s="464">
        <f xml:space="preserve"> SUM(B6,B10,B15, B17)</f>
        <v>1370000</v>
      </c>
      <c r="C5" s="464">
        <f xml:space="preserve"> SUM(C6,C10,C15, C17)</f>
        <v>10524000</v>
      </c>
      <c r="D5" s="465">
        <f t="shared" ref="D5:D23" si="0">SUM(B5:C5)</f>
        <v>11894000</v>
      </c>
      <c r="E5" s="466"/>
      <c r="F5" s="467"/>
    </row>
    <row r="6" spans="1:9" ht="20.100000000000001" customHeight="1" x14ac:dyDescent="0.2">
      <c r="A6" s="488" t="s">
        <v>267</v>
      </c>
      <c r="B6" s="413">
        <f>SUM(B7:B9)</f>
        <v>490000</v>
      </c>
      <c r="C6" s="413">
        <f>SUM(C7:C9)</f>
        <v>4650000</v>
      </c>
      <c r="D6" s="414">
        <f>SUM(D7:D9)</f>
        <v>5140000</v>
      </c>
      <c r="E6" s="489"/>
      <c r="F6" s="490"/>
      <c r="G6" s="236"/>
      <c r="H6" s="236"/>
      <c r="I6" s="236"/>
    </row>
    <row r="7" spans="1:9" ht="15" customHeight="1" x14ac:dyDescent="0.2">
      <c r="A7" s="424" t="s">
        <v>275</v>
      </c>
      <c r="B7" s="409">
        <v>270000</v>
      </c>
      <c r="C7" s="480">
        <v>3600000</v>
      </c>
      <c r="D7" s="411">
        <f t="shared" si="0"/>
        <v>3870000</v>
      </c>
      <c r="E7" s="491"/>
      <c r="F7" s="492"/>
      <c r="H7" s="239"/>
    </row>
    <row r="8" spans="1:9" ht="15" customHeight="1" x14ac:dyDescent="0.2">
      <c r="A8" s="424" t="s">
        <v>310</v>
      </c>
      <c r="B8" s="409">
        <v>70000</v>
      </c>
      <c r="C8" s="480">
        <v>950000</v>
      </c>
      <c r="D8" s="411">
        <f t="shared" si="0"/>
        <v>1020000</v>
      </c>
      <c r="E8" s="491"/>
      <c r="F8" s="492"/>
    </row>
    <row r="9" spans="1:9" ht="15" customHeight="1" x14ac:dyDescent="0.2">
      <c r="A9" s="424" t="s">
        <v>298</v>
      </c>
      <c r="B9" s="409">
        <v>150000</v>
      </c>
      <c r="C9" s="480">
        <v>100000</v>
      </c>
      <c r="D9" s="411">
        <f t="shared" si="0"/>
        <v>250000</v>
      </c>
      <c r="E9" s="491"/>
      <c r="F9" s="492"/>
      <c r="G9" s="236"/>
    </row>
    <row r="10" spans="1:9" ht="30" customHeight="1" x14ac:dyDescent="0.2">
      <c r="A10" s="488" t="s">
        <v>493</v>
      </c>
      <c r="B10" s="413">
        <f>SUM(B11:B14)</f>
        <v>600000</v>
      </c>
      <c r="C10" s="413">
        <f>SUM(C11:C14)</f>
        <v>5024000</v>
      </c>
      <c r="D10" s="414">
        <f>SUM(D11:D14)</f>
        <v>5624000</v>
      </c>
      <c r="E10" s="489"/>
      <c r="F10" s="490"/>
      <c r="G10" s="236"/>
      <c r="H10" s="585"/>
    </row>
    <row r="11" spans="1:9" ht="15" customHeight="1" x14ac:dyDescent="0.2">
      <c r="A11" s="424" t="s">
        <v>276</v>
      </c>
      <c r="B11" s="409">
        <v>350000</v>
      </c>
      <c r="C11" s="480">
        <v>4059400</v>
      </c>
      <c r="D11" s="411">
        <f t="shared" si="0"/>
        <v>4409400</v>
      </c>
      <c r="E11" s="491"/>
      <c r="F11" s="492"/>
      <c r="H11" s="239"/>
    </row>
    <row r="12" spans="1:9" ht="15" customHeight="1" x14ac:dyDescent="0.2">
      <c r="A12" s="424" t="s">
        <v>299</v>
      </c>
      <c r="B12" s="409">
        <v>110000</v>
      </c>
      <c r="C12" s="480">
        <v>804600</v>
      </c>
      <c r="D12" s="411">
        <f t="shared" si="0"/>
        <v>914600</v>
      </c>
      <c r="E12" s="491"/>
      <c r="F12" s="492"/>
    </row>
    <row r="13" spans="1:9" ht="15" customHeight="1" x14ac:dyDescent="0.2">
      <c r="A13" s="424" t="s">
        <v>311</v>
      </c>
      <c r="B13" s="409">
        <v>23000</v>
      </c>
      <c r="C13" s="480">
        <v>60000</v>
      </c>
      <c r="D13" s="411">
        <f t="shared" si="0"/>
        <v>83000</v>
      </c>
      <c r="E13" s="491"/>
      <c r="F13" s="492"/>
      <c r="H13" s="239"/>
    </row>
    <row r="14" spans="1:9" ht="15" customHeight="1" x14ac:dyDescent="0.2">
      <c r="A14" s="424" t="s">
        <v>288</v>
      </c>
      <c r="B14" s="409">
        <v>117000</v>
      </c>
      <c r="C14" s="480">
        <v>100000</v>
      </c>
      <c r="D14" s="411">
        <f t="shared" si="0"/>
        <v>217000</v>
      </c>
      <c r="E14" s="491"/>
      <c r="F14" s="492"/>
    </row>
    <row r="15" spans="1:9" ht="20.100000000000001" customHeight="1" x14ac:dyDescent="0.2">
      <c r="A15" s="488" t="s">
        <v>268</v>
      </c>
      <c r="B15" s="413">
        <v>80000</v>
      </c>
      <c r="C15" s="493">
        <v>100000</v>
      </c>
      <c r="D15" s="494">
        <f t="shared" si="0"/>
        <v>180000</v>
      </c>
      <c r="E15" s="489"/>
      <c r="F15" s="490"/>
    </row>
    <row r="16" spans="1:9" ht="30" customHeight="1" x14ac:dyDescent="0.2">
      <c r="A16" s="424" t="s">
        <v>312</v>
      </c>
      <c r="B16" s="409">
        <v>80000</v>
      </c>
      <c r="C16" s="409">
        <v>100000</v>
      </c>
      <c r="D16" s="411">
        <f t="shared" si="0"/>
        <v>180000</v>
      </c>
      <c r="E16" s="491"/>
      <c r="F16" s="492"/>
    </row>
    <row r="17" spans="1:8" ht="20.100000000000001" customHeight="1" x14ac:dyDescent="0.2">
      <c r="A17" s="488" t="s">
        <v>313</v>
      </c>
      <c r="B17" s="413">
        <v>200000</v>
      </c>
      <c r="C17" s="413">
        <v>750000</v>
      </c>
      <c r="D17" s="494">
        <f t="shared" si="0"/>
        <v>950000</v>
      </c>
      <c r="E17" s="489"/>
      <c r="F17" s="490"/>
    </row>
    <row r="18" spans="1:8" ht="30" customHeight="1" x14ac:dyDescent="0.2">
      <c r="A18" s="463" t="s">
        <v>289</v>
      </c>
      <c r="B18" s="464">
        <f>SUM(B19)</f>
        <v>50000</v>
      </c>
      <c r="C18" s="464">
        <f>SUM(C19)</f>
        <v>290000</v>
      </c>
      <c r="D18" s="465">
        <f t="shared" si="0"/>
        <v>340000</v>
      </c>
      <c r="E18" s="495"/>
      <c r="F18" s="496"/>
    </row>
    <row r="19" spans="1:8" ht="20.100000000000001" customHeight="1" x14ac:dyDescent="0.2">
      <c r="A19" s="488" t="s">
        <v>269</v>
      </c>
      <c r="B19" s="413">
        <f>SUM(B20:B22)</f>
        <v>50000</v>
      </c>
      <c r="C19" s="413">
        <f>SUM(C20:C22)</f>
        <v>290000</v>
      </c>
      <c r="D19" s="414">
        <f>SUM(D20:D22)</f>
        <v>340000</v>
      </c>
      <c r="E19" s="489"/>
      <c r="F19" s="490"/>
    </row>
    <row r="20" spans="1:8" ht="15" customHeight="1" x14ac:dyDescent="0.2">
      <c r="A20" s="424" t="s">
        <v>278</v>
      </c>
      <c r="B20" s="409">
        <v>15000</v>
      </c>
      <c r="C20" s="409">
        <v>70000</v>
      </c>
      <c r="D20" s="411">
        <f t="shared" si="0"/>
        <v>85000</v>
      </c>
      <c r="E20" s="491"/>
      <c r="F20" s="492"/>
    </row>
    <row r="21" spans="1:8" ht="15" customHeight="1" x14ac:dyDescent="0.2">
      <c r="A21" s="424" t="s">
        <v>279</v>
      </c>
      <c r="B21" s="409">
        <v>15000</v>
      </c>
      <c r="C21" s="409">
        <v>70000</v>
      </c>
      <c r="D21" s="411">
        <f t="shared" si="0"/>
        <v>85000</v>
      </c>
      <c r="E21" s="491"/>
      <c r="F21" s="492"/>
    </row>
    <row r="22" spans="1:8" ht="30" customHeight="1" x14ac:dyDescent="0.2">
      <c r="A22" s="424" t="s">
        <v>314</v>
      </c>
      <c r="B22" s="497">
        <v>20000</v>
      </c>
      <c r="C22" s="480">
        <v>150000</v>
      </c>
      <c r="D22" s="411">
        <f t="shared" si="0"/>
        <v>170000</v>
      </c>
      <c r="E22" s="491"/>
      <c r="F22" s="492"/>
    </row>
    <row r="23" spans="1:8" ht="30" customHeight="1" x14ac:dyDescent="0.2">
      <c r="A23" s="468" t="s">
        <v>315</v>
      </c>
      <c r="B23" s="469">
        <v>80000</v>
      </c>
      <c r="C23" s="469">
        <v>300000</v>
      </c>
      <c r="D23" s="470">
        <f t="shared" si="0"/>
        <v>380000</v>
      </c>
      <c r="E23" s="466"/>
      <c r="F23" s="467"/>
      <c r="G23" s="236"/>
    </row>
    <row r="24" spans="1:8" ht="20.100000000000001" customHeight="1" x14ac:dyDescent="0.2">
      <c r="A24" s="488" t="s">
        <v>494</v>
      </c>
      <c r="B24" s="413">
        <v>80000</v>
      </c>
      <c r="C24" s="413">
        <v>300000</v>
      </c>
      <c r="D24" s="414">
        <v>380000</v>
      </c>
      <c r="E24" s="415"/>
      <c r="F24" s="416"/>
      <c r="G24" s="236"/>
    </row>
    <row r="25" spans="1:8" ht="9.75" customHeight="1" x14ac:dyDescent="0.2">
      <c r="A25" s="589"/>
      <c r="B25" s="590"/>
      <c r="C25" s="590"/>
      <c r="D25" s="590"/>
      <c r="E25" s="590"/>
      <c r="F25" s="591"/>
    </row>
    <row r="26" spans="1:8" ht="39.950000000000003" customHeight="1" x14ac:dyDescent="0.2">
      <c r="A26" s="471" t="s">
        <v>596</v>
      </c>
      <c r="B26" s="472">
        <f>SUM(B27,B44,B49)</f>
        <v>300000</v>
      </c>
      <c r="C26" s="472">
        <f>SUM(C27,C44,C49)</f>
        <v>1222000</v>
      </c>
      <c r="D26" s="473">
        <f>SUM(B26:C26)</f>
        <v>1522000</v>
      </c>
      <c r="E26" s="474">
        <v>300000</v>
      </c>
      <c r="F26" s="472">
        <v>1210000</v>
      </c>
    </row>
    <row r="27" spans="1:8" ht="30" customHeight="1" x14ac:dyDescent="0.2">
      <c r="A27" s="463" t="s">
        <v>290</v>
      </c>
      <c r="B27" s="464">
        <v>275000</v>
      </c>
      <c r="C27" s="464">
        <f>SUM(C28,C32,C40)</f>
        <v>877000</v>
      </c>
      <c r="D27" s="470">
        <f t="shared" ref="D27" si="1">SUM(B27:C27)</f>
        <v>1152000</v>
      </c>
      <c r="E27" s="498"/>
      <c r="F27" s="464"/>
      <c r="G27" s="236"/>
      <c r="H27" s="239">
        <f>SUM(C28,C32,C40)</f>
        <v>877000</v>
      </c>
    </row>
    <row r="28" spans="1:8" ht="20.100000000000001" customHeight="1" x14ac:dyDescent="0.2">
      <c r="A28" s="421" t="s">
        <v>270</v>
      </c>
      <c r="B28" s="499">
        <v>68750</v>
      </c>
      <c r="C28" s="499">
        <f>20000+388500+5000+12000</f>
        <v>425500</v>
      </c>
      <c r="D28" s="482">
        <f>SUM(B28:C28)</f>
        <v>494250</v>
      </c>
      <c r="E28" s="500"/>
      <c r="F28" s="482"/>
      <c r="G28" s="236"/>
    </row>
    <row r="29" spans="1:8" ht="15" customHeight="1" x14ac:dyDescent="0.2">
      <c r="A29" s="424" t="s">
        <v>280</v>
      </c>
      <c r="B29" s="409">
        <f>B28*0.5</f>
        <v>34375</v>
      </c>
      <c r="C29" s="409">
        <f>C28*0.5</f>
        <v>212750</v>
      </c>
      <c r="D29" s="409">
        <f>SUM(B29:C29)</f>
        <v>247125</v>
      </c>
      <c r="E29" s="501"/>
      <c r="F29" s="480"/>
      <c r="G29" s="236"/>
    </row>
    <row r="30" spans="1:8" ht="15" customHeight="1" x14ac:dyDescent="0.2">
      <c r="A30" s="424" t="s">
        <v>593</v>
      </c>
      <c r="B30" s="409">
        <f>B28*0.35</f>
        <v>24062.5</v>
      </c>
      <c r="C30" s="409">
        <f>C28*0.35</f>
        <v>148925</v>
      </c>
      <c r="D30" s="409">
        <f t="shared" ref="D30:D31" si="2">SUM(B30:C30)</f>
        <v>172987.5</v>
      </c>
      <c r="E30" s="501"/>
      <c r="F30" s="480"/>
    </row>
    <row r="31" spans="1:8" ht="15" customHeight="1" x14ac:dyDescent="0.2">
      <c r="A31" s="424" t="s">
        <v>281</v>
      </c>
      <c r="B31" s="409">
        <f>B28*0.15</f>
        <v>10312.5</v>
      </c>
      <c r="C31" s="409">
        <f t="shared" ref="C31" si="3">C28*0.15</f>
        <v>63825</v>
      </c>
      <c r="D31" s="409">
        <f t="shared" si="2"/>
        <v>74137.5</v>
      </c>
      <c r="E31" s="501"/>
      <c r="F31" s="480"/>
    </row>
    <row r="32" spans="1:8" ht="20.100000000000001" customHeight="1" x14ac:dyDescent="0.2">
      <c r="A32" s="421" t="s">
        <v>271</v>
      </c>
      <c r="B32" s="499">
        <v>178750</v>
      </c>
      <c r="C32" s="499">
        <f>20000+376500+5000</f>
        <v>401500</v>
      </c>
      <c r="D32" s="482">
        <f>SUM(B32:C32)</f>
        <v>580250</v>
      </c>
      <c r="E32" s="500"/>
      <c r="F32" s="482"/>
    </row>
    <row r="33" spans="1:7" ht="15" customHeight="1" x14ac:dyDescent="0.2">
      <c r="A33" s="424" t="s">
        <v>282</v>
      </c>
      <c r="B33" s="409">
        <f>B32*0.25</f>
        <v>44687.5</v>
      </c>
      <c r="C33" s="409">
        <f>C32*0.3</f>
        <v>120450</v>
      </c>
      <c r="D33" s="409">
        <f t="shared" ref="D33:D45" si="4">SUM(B33:C33)</f>
        <v>165137.5</v>
      </c>
      <c r="E33" s="426"/>
      <c r="F33" s="424"/>
      <c r="G33" s="239"/>
    </row>
    <row r="34" spans="1:7" ht="14.25" customHeight="1" x14ac:dyDescent="0.2">
      <c r="A34" s="424" t="s">
        <v>478</v>
      </c>
      <c r="B34" s="409">
        <f>B32*0.3</f>
        <v>53625</v>
      </c>
      <c r="C34" s="409">
        <f>C32*0.25</f>
        <v>100375</v>
      </c>
      <c r="D34" s="409">
        <f t="shared" si="4"/>
        <v>154000</v>
      </c>
      <c r="E34" s="426"/>
      <c r="F34" s="424"/>
    </row>
    <row r="35" spans="1:7" ht="29.25" customHeight="1" x14ac:dyDescent="0.2">
      <c r="A35" s="424" t="s">
        <v>283</v>
      </c>
      <c r="B35" s="409">
        <f>B32*0.1</f>
        <v>17875</v>
      </c>
      <c r="C35" s="409">
        <f>C32*0.1</f>
        <v>40150</v>
      </c>
      <c r="D35" s="409">
        <f t="shared" si="4"/>
        <v>58025</v>
      </c>
      <c r="E35" s="426"/>
      <c r="F35" s="424"/>
    </row>
    <row r="36" spans="1:7" ht="29.25" customHeight="1" x14ac:dyDescent="0.2">
      <c r="A36" s="424" t="s">
        <v>307</v>
      </c>
      <c r="B36" s="409">
        <f>B32*0.1</f>
        <v>17875</v>
      </c>
      <c r="C36" s="409">
        <f>C32*0.1</f>
        <v>40150</v>
      </c>
      <c r="D36" s="409">
        <f t="shared" si="4"/>
        <v>58025</v>
      </c>
      <c r="E36" s="426"/>
      <c r="F36" s="424"/>
    </row>
    <row r="37" spans="1:7" ht="15" customHeight="1" x14ac:dyDescent="0.2">
      <c r="A37" s="424" t="s">
        <v>284</v>
      </c>
      <c r="B37" s="409">
        <f>B32*0.05</f>
        <v>8937.5</v>
      </c>
      <c r="C37" s="409">
        <f>C32*0.05</f>
        <v>20075</v>
      </c>
      <c r="D37" s="409">
        <f t="shared" si="4"/>
        <v>29012.5</v>
      </c>
      <c r="E37" s="426"/>
      <c r="F37" s="424"/>
      <c r="G37" s="236"/>
    </row>
    <row r="38" spans="1:7" ht="15" customHeight="1" x14ac:dyDescent="0.2">
      <c r="A38" s="424" t="s">
        <v>300</v>
      </c>
      <c r="B38" s="409">
        <f>B32*0.1</f>
        <v>17875</v>
      </c>
      <c r="C38" s="409">
        <f>C32*0.1</f>
        <v>40150</v>
      </c>
      <c r="D38" s="409">
        <f t="shared" si="4"/>
        <v>58025</v>
      </c>
      <c r="E38" s="426"/>
      <c r="F38" s="424"/>
      <c r="G38" s="236"/>
    </row>
    <row r="39" spans="1:7" ht="15" customHeight="1" x14ac:dyDescent="0.2">
      <c r="A39" s="424" t="s">
        <v>285</v>
      </c>
      <c r="B39" s="409">
        <f>B32*0.1</f>
        <v>17875</v>
      </c>
      <c r="C39" s="409">
        <f>C32*0.1</f>
        <v>40150</v>
      </c>
      <c r="D39" s="409">
        <f t="shared" si="4"/>
        <v>58025</v>
      </c>
      <c r="E39" s="426"/>
      <c r="F39" s="424"/>
    </row>
    <row r="40" spans="1:7" ht="20.100000000000001" customHeight="1" x14ac:dyDescent="0.2">
      <c r="A40" s="421" t="s">
        <v>301</v>
      </c>
      <c r="B40" s="499">
        <v>27500</v>
      </c>
      <c r="C40" s="499">
        <v>50000</v>
      </c>
      <c r="D40" s="482">
        <f t="shared" si="4"/>
        <v>77500</v>
      </c>
      <c r="E40" s="500"/>
      <c r="F40" s="482"/>
      <c r="G40" s="238"/>
    </row>
    <row r="41" spans="1:7" ht="42.75" customHeight="1" x14ac:dyDescent="0.2">
      <c r="A41" s="424" t="s">
        <v>594</v>
      </c>
      <c r="B41" s="409">
        <f>27500*0.4</f>
        <v>11000</v>
      </c>
      <c r="C41" s="409">
        <f>50000*0.4</f>
        <v>20000</v>
      </c>
      <c r="D41" s="409">
        <f t="shared" si="4"/>
        <v>31000</v>
      </c>
      <c r="E41" s="426"/>
      <c r="F41" s="424"/>
      <c r="G41" s="238"/>
    </row>
    <row r="42" spans="1:7" ht="33.75" customHeight="1" x14ac:dyDescent="0.2">
      <c r="A42" s="424" t="s">
        <v>595</v>
      </c>
      <c r="B42" s="409">
        <f>27500*0.4</f>
        <v>11000</v>
      </c>
      <c r="C42" s="409">
        <f>50000*0.4</f>
        <v>20000</v>
      </c>
      <c r="D42" s="409">
        <f t="shared" si="4"/>
        <v>31000</v>
      </c>
      <c r="E42" s="426"/>
      <c r="F42" s="424"/>
      <c r="G42" s="238"/>
    </row>
    <row r="43" spans="1:7" ht="18.75" customHeight="1" x14ac:dyDescent="0.2">
      <c r="A43" s="424" t="s">
        <v>277</v>
      </c>
      <c r="B43" s="409">
        <f>27500*0.2</f>
        <v>5500</v>
      </c>
      <c r="C43" s="409">
        <f>50000*0.2</f>
        <v>10000</v>
      </c>
      <c r="D43" s="409">
        <f t="shared" si="4"/>
        <v>15500</v>
      </c>
      <c r="E43" s="426"/>
      <c r="F43" s="424"/>
      <c r="G43" s="238"/>
    </row>
    <row r="44" spans="1:7" ht="30" customHeight="1" x14ac:dyDescent="0.2">
      <c r="A44" s="463" t="s">
        <v>291</v>
      </c>
      <c r="B44" s="464">
        <v>20000</v>
      </c>
      <c r="C44" s="464">
        <f>60000+120000+18000</f>
        <v>198000</v>
      </c>
      <c r="D44" s="464">
        <f t="shared" si="4"/>
        <v>218000</v>
      </c>
      <c r="E44" s="502"/>
      <c r="F44" s="503"/>
      <c r="G44" s="238"/>
    </row>
    <row r="45" spans="1:7" ht="20.100000000000001" customHeight="1" x14ac:dyDescent="0.2">
      <c r="A45" s="421" t="s">
        <v>272</v>
      </c>
      <c r="B45" s="499">
        <v>20000</v>
      </c>
      <c r="C45" s="499">
        <v>198000</v>
      </c>
      <c r="D45" s="482">
        <f t="shared" si="4"/>
        <v>218000</v>
      </c>
      <c r="E45" s="500"/>
      <c r="F45" s="482"/>
    </row>
    <row r="46" spans="1:7" ht="15" customHeight="1" x14ac:dyDescent="0.2">
      <c r="A46" s="424" t="s">
        <v>278</v>
      </c>
      <c r="B46" s="409">
        <v>8500</v>
      </c>
      <c r="C46" s="409">
        <f>(8500/20000)*C45</f>
        <v>84150</v>
      </c>
      <c r="D46" s="409">
        <f t="shared" ref="D46:D48" si="5">SUM(B46:C46)</f>
        <v>92650</v>
      </c>
      <c r="E46" s="426"/>
      <c r="F46" s="424"/>
    </row>
    <row r="47" spans="1:7" ht="41.25" customHeight="1" x14ac:dyDescent="0.2">
      <c r="A47" s="424" t="s">
        <v>286</v>
      </c>
      <c r="B47" s="409">
        <v>8500</v>
      </c>
      <c r="C47" s="409">
        <f>(8500/20000)*C45</f>
        <v>84150</v>
      </c>
      <c r="D47" s="409">
        <f t="shared" si="5"/>
        <v>92650</v>
      </c>
      <c r="E47" s="426"/>
      <c r="F47" s="424"/>
    </row>
    <row r="48" spans="1:7" ht="15" customHeight="1" x14ac:dyDescent="0.2">
      <c r="A48" s="424" t="s">
        <v>287</v>
      </c>
      <c r="B48" s="497">
        <v>3000</v>
      </c>
      <c r="C48" s="480">
        <f>C45-C46-C47</f>
        <v>29700</v>
      </c>
      <c r="D48" s="409">
        <f t="shared" si="5"/>
        <v>32700</v>
      </c>
      <c r="E48" s="426"/>
      <c r="F48" s="424"/>
    </row>
    <row r="49" spans="1:10" ht="30" customHeight="1" x14ac:dyDescent="0.2">
      <c r="A49" s="463" t="s">
        <v>292</v>
      </c>
      <c r="B49" s="464">
        <v>5000</v>
      </c>
      <c r="C49" s="464">
        <f>12000+135000</f>
        <v>147000</v>
      </c>
      <c r="D49" s="464">
        <f>B49+C49</f>
        <v>152000</v>
      </c>
      <c r="E49" s="498"/>
      <c r="F49" s="464"/>
    </row>
    <row r="50" spans="1:10" ht="20.100000000000001" customHeight="1" x14ac:dyDescent="0.2">
      <c r="A50" s="421" t="s">
        <v>576</v>
      </c>
      <c r="B50" s="499">
        <v>5000</v>
      </c>
      <c r="C50" s="499">
        <v>147000</v>
      </c>
      <c r="D50" s="482">
        <v>152000</v>
      </c>
      <c r="E50" s="500"/>
      <c r="F50" s="482"/>
    </row>
    <row r="51" spans="1:10" x14ac:dyDescent="0.2">
      <c r="A51" s="589"/>
      <c r="B51" s="590"/>
      <c r="C51" s="590"/>
      <c r="D51" s="590"/>
      <c r="E51" s="590"/>
      <c r="F51" s="591"/>
    </row>
    <row r="52" spans="1:10" ht="39.950000000000003" customHeight="1" x14ac:dyDescent="0.2">
      <c r="A52" s="471" t="s">
        <v>304</v>
      </c>
      <c r="B52" s="472">
        <f>SUM(B53,B64,B69,B75,B81,B84,B89,B91)</f>
        <v>1500000</v>
      </c>
      <c r="C52" s="472">
        <f>SUM(C53,C64,C69,C75,C81,C84,C89,C91)</f>
        <v>6191731</v>
      </c>
      <c r="D52" s="477">
        <f t="shared" ref="D52:D61" si="6">SUM(B52:C52)</f>
        <v>7691731</v>
      </c>
      <c r="E52" s="474">
        <v>1500000</v>
      </c>
      <c r="F52" s="472">
        <v>6000000</v>
      </c>
      <c r="G52" s="239"/>
    </row>
    <row r="53" spans="1:10" ht="30" customHeight="1" x14ac:dyDescent="0.2">
      <c r="A53" s="463" t="s">
        <v>356</v>
      </c>
      <c r="B53" s="464">
        <f>SUM(B54:B62)</f>
        <v>385000</v>
      </c>
      <c r="C53" s="464">
        <f>SUM(C54:C62)</f>
        <v>1778000</v>
      </c>
      <c r="D53" s="478">
        <f t="shared" si="6"/>
        <v>2163000</v>
      </c>
      <c r="E53" s="498"/>
      <c r="F53" s="464"/>
      <c r="G53" s="236"/>
      <c r="H53" s="236"/>
      <c r="I53" s="236"/>
      <c r="J53" s="236"/>
    </row>
    <row r="54" spans="1:10" ht="20.100000000000001" customHeight="1" x14ac:dyDescent="0.2">
      <c r="A54" s="421" t="s">
        <v>357</v>
      </c>
      <c r="B54" s="499">
        <v>85000</v>
      </c>
      <c r="C54" s="499">
        <v>303000</v>
      </c>
      <c r="D54" s="504">
        <f t="shared" si="6"/>
        <v>388000</v>
      </c>
      <c r="E54" s="500"/>
      <c r="F54" s="482"/>
      <c r="G54" s="236"/>
    </row>
    <row r="55" spans="1:10" ht="20.100000000000001" customHeight="1" x14ac:dyDescent="0.2">
      <c r="A55" s="421" t="s">
        <v>358</v>
      </c>
      <c r="B55" s="499">
        <v>35000</v>
      </c>
      <c r="C55" s="499">
        <v>100000</v>
      </c>
      <c r="D55" s="504">
        <f t="shared" si="6"/>
        <v>135000</v>
      </c>
      <c r="E55" s="500"/>
      <c r="F55" s="482"/>
    </row>
    <row r="56" spans="1:10" ht="20.100000000000001" customHeight="1" x14ac:dyDescent="0.2">
      <c r="A56" s="421" t="s">
        <v>495</v>
      </c>
      <c r="B56" s="499">
        <v>30000</v>
      </c>
      <c r="C56" s="499">
        <v>350000</v>
      </c>
      <c r="D56" s="504">
        <f t="shared" si="6"/>
        <v>380000</v>
      </c>
      <c r="E56" s="500"/>
      <c r="F56" s="482"/>
    </row>
    <row r="57" spans="1:10" ht="20.100000000000001" customHeight="1" x14ac:dyDescent="0.2">
      <c r="A57" s="421" t="s">
        <v>359</v>
      </c>
      <c r="B57" s="499">
        <v>30000</v>
      </c>
      <c r="C57" s="499">
        <v>200000</v>
      </c>
      <c r="D57" s="504">
        <f t="shared" si="6"/>
        <v>230000</v>
      </c>
      <c r="E57" s="500"/>
      <c r="F57" s="482"/>
      <c r="G57" s="236"/>
    </row>
    <row r="58" spans="1:10" ht="20.100000000000001" customHeight="1" x14ac:dyDescent="0.2">
      <c r="A58" s="421" t="s">
        <v>360</v>
      </c>
      <c r="B58" s="499">
        <v>30000</v>
      </c>
      <c r="C58" s="499">
        <v>0</v>
      </c>
      <c r="D58" s="504">
        <f t="shared" si="6"/>
        <v>30000</v>
      </c>
      <c r="E58" s="500"/>
      <c r="F58" s="482"/>
    </row>
    <row r="59" spans="1:10" ht="20.100000000000001" customHeight="1" x14ac:dyDescent="0.2">
      <c r="A59" s="421" t="s">
        <v>361</v>
      </c>
      <c r="B59" s="499">
        <v>60000</v>
      </c>
      <c r="C59" s="499">
        <v>150000</v>
      </c>
      <c r="D59" s="504">
        <f t="shared" si="6"/>
        <v>210000</v>
      </c>
      <c r="E59" s="500"/>
      <c r="F59" s="482"/>
    </row>
    <row r="60" spans="1:10" ht="20.100000000000001" customHeight="1" x14ac:dyDescent="0.2">
      <c r="A60" s="421" t="s">
        <v>362</v>
      </c>
      <c r="B60" s="499">
        <v>35000</v>
      </c>
      <c r="C60" s="499">
        <v>50000</v>
      </c>
      <c r="D60" s="504">
        <f>SUM(B60:C60)</f>
        <v>85000</v>
      </c>
      <c r="E60" s="500"/>
      <c r="F60" s="482"/>
    </row>
    <row r="61" spans="1:10" ht="20.100000000000001" customHeight="1" x14ac:dyDescent="0.2">
      <c r="A61" s="421" t="s">
        <v>363</v>
      </c>
      <c r="B61" s="499">
        <v>50000</v>
      </c>
      <c r="C61" s="499">
        <v>450000</v>
      </c>
      <c r="D61" s="504">
        <f t="shared" si="6"/>
        <v>500000</v>
      </c>
      <c r="E61" s="500"/>
      <c r="F61" s="482"/>
    </row>
    <row r="62" spans="1:10" ht="20.100000000000001" customHeight="1" x14ac:dyDescent="0.2">
      <c r="A62" s="421" t="s">
        <v>364</v>
      </c>
      <c r="B62" s="499">
        <v>30000</v>
      </c>
      <c r="C62" s="499">
        <v>175000</v>
      </c>
      <c r="D62" s="504">
        <f t="shared" ref="D62:D66" si="7">SUM(B62:C62)</f>
        <v>205000</v>
      </c>
      <c r="E62" s="500"/>
      <c r="F62" s="482"/>
    </row>
    <row r="63" spans="1:10" ht="20.100000000000001" customHeight="1" x14ac:dyDescent="0.2">
      <c r="A63" s="421" t="s">
        <v>496</v>
      </c>
      <c r="B63" s="499" t="s">
        <v>497</v>
      </c>
      <c r="C63" s="499" t="s">
        <v>497</v>
      </c>
      <c r="D63" s="483" t="s">
        <v>497</v>
      </c>
      <c r="E63" s="500"/>
      <c r="F63" s="482"/>
    </row>
    <row r="64" spans="1:10" ht="30" customHeight="1" x14ac:dyDescent="0.2">
      <c r="A64" s="463" t="s">
        <v>365</v>
      </c>
      <c r="B64" s="464">
        <f>SUM(B65,B66,B67)</f>
        <v>185000</v>
      </c>
      <c r="C64" s="464">
        <f>SUM(C65,C66,C67)</f>
        <v>1410231</v>
      </c>
      <c r="D64" s="464">
        <f>SUM(D65,D66,D67)</f>
        <v>1595231</v>
      </c>
      <c r="E64" s="498"/>
      <c r="F64" s="464"/>
    </row>
    <row r="65" spans="1:7" ht="20.100000000000001" customHeight="1" x14ac:dyDescent="0.2">
      <c r="A65" s="421" t="s">
        <v>366</v>
      </c>
      <c r="B65" s="499">
        <v>120000</v>
      </c>
      <c r="C65" s="499">
        <v>815231</v>
      </c>
      <c r="D65" s="504">
        <f t="shared" si="7"/>
        <v>935231</v>
      </c>
      <c r="E65" s="500"/>
      <c r="F65" s="482"/>
    </row>
    <row r="66" spans="1:7" ht="20.100000000000001" customHeight="1" x14ac:dyDescent="0.2">
      <c r="A66" s="421" t="s">
        <v>367</v>
      </c>
      <c r="B66" s="499">
        <v>35000</v>
      </c>
      <c r="C66" s="499">
        <v>550000</v>
      </c>
      <c r="D66" s="504">
        <f t="shared" si="7"/>
        <v>585000</v>
      </c>
      <c r="E66" s="500"/>
      <c r="F66" s="482"/>
    </row>
    <row r="67" spans="1:7" ht="20.100000000000001" customHeight="1" x14ac:dyDescent="0.2">
      <c r="A67" s="421" t="s">
        <v>498</v>
      </c>
      <c r="B67" s="499">
        <v>30000</v>
      </c>
      <c r="C67" s="499">
        <v>45000</v>
      </c>
      <c r="D67" s="504">
        <f t="shared" ref="D67" si="8">SUM(B67:C67)</f>
        <v>75000</v>
      </c>
      <c r="E67" s="500"/>
      <c r="F67" s="482"/>
    </row>
    <row r="68" spans="1:7" ht="20.100000000000001" customHeight="1" x14ac:dyDescent="0.2">
      <c r="A68" s="421" t="s">
        <v>499</v>
      </c>
      <c r="B68" s="499" t="s">
        <v>497</v>
      </c>
      <c r="C68" s="499" t="s">
        <v>497</v>
      </c>
      <c r="D68" s="504" t="s">
        <v>497</v>
      </c>
      <c r="E68" s="500"/>
      <c r="F68" s="482"/>
    </row>
    <row r="69" spans="1:7" ht="30" customHeight="1" x14ac:dyDescent="0.2">
      <c r="A69" s="463" t="s">
        <v>368</v>
      </c>
      <c r="B69" s="464">
        <f>SUM(B70,B71,B73,B72)</f>
        <v>225000</v>
      </c>
      <c r="C69" s="464">
        <f>SUM(C70,C71,C73,C72)</f>
        <v>1280000</v>
      </c>
      <c r="D69" s="478">
        <f t="shared" ref="D69:D71" si="9">SUM(B69:C69)</f>
        <v>1505000</v>
      </c>
      <c r="E69" s="502"/>
      <c r="F69" s="503"/>
    </row>
    <row r="70" spans="1:7" ht="20.100000000000001" customHeight="1" x14ac:dyDescent="0.2">
      <c r="A70" s="421" t="s">
        <v>369</v>
      </c>
      <c r="B70" s="499">
        <v>85000</v>
      </c>
      <c r="C70" s="499">
        <v>150000</v>
      </c>
      <c r="D70" s="504">
        <f t="shared" si="9"/>
        <v>235000</v>
      </c>
      <c r="E70" s="500"/>
      <c r="F70" s="482"/>
    </row>
    <row r="71" spans="1:7" ht="20.100000000000001" customHeight="1" x14ac:dyDescent="0.2">
      <c r="A71" s="421" t="s">
        <v>370</v>
      </c>
      <c r="B71" s="499">
        <v>30000</v>
      </c>
      <c r="C71" s="499">
        <v>223000</v>
      </c>
      <c r="D71" s="504">
        <f t="shared" si="9"/>
        <v>253000</v>
      </c>
      <c r="E71" s="500"/>
      <c r="F71" s="482"/>
    </row>
    <row r="72" spans="1:7" ht="20.100000000000001" customHeight="1" x14ac:dyDescent="0.2">
      <c r="A72" s="421" t="s">
        <v>371</v>
      </c>
      <c r="B72" s="499">
        <v>60000</v>
      </c>
      <c r="C72" s="499">
        <v>227000</v>
      </c>
      <c r="D72" s="504">
        <f>SUM(B72:C72)</f>
        <v>287000</v>
      </c>
      <c r="E72" s="500"/>
      <c r="F72" s="482"/>
    </row>
    <row r="73" spans="1:7" ht="20.100000000000001" customHeight="1" x14ac:dyDescent="0.2">
      <c r="A73" s="421" t="s">
        <v>372</v>
      </c>
      <c r="B73" s="499">
        <v>50000</v>
      </c>
      <c r="C73" s="499">
        <v>680000</v>
      </c>
      <c r="D73" s="504">
        <f t="shared" ref="D73" si="10">SUM(B73:C73)</f>
        <v>730000</v>
      </c>
      <c r="E73" s="500"/>
      <c r="F73" s="482"/>
      <c r="G73" s="236"/>
    </row>
    <row r="74" spans="1:7" ht="20.100000000000001" customHeight="1" x14ac:dyDescent="0.2">
      <c r="A74" s="421" t="s">
        <v>500</v>
      </c>
      <c r="B74" s="499" t="s">
        <v>497</v>
      </c>
      <c r="C74" s="499" t="s">
        <v>497</v>
      </c>
      <c r="D74" s="504" t="s">
        <v>497</v>
      </c>
      <c r="E74" s="500"/>
      <c r="F74" s="482"/>
    </row>
    <row r="75" spans="1:7" ht="30" customHeight="1" x14ac:dyDescent="0.2">
      <c r="A75" s="463" t="s">
        <v>373</v>
      </c>
      <c r="B75" s="464">
        <f>SUM(B76:B79)</f>
        <v>140000</v>
      </c>
      <c r="C75" s="464">
        <f>SUM(C76:C79)</f>
        <v>1200000</v>
      </c>
      <c r="D75" s="478">
        <f>SUM(B75:C75)</f>
        <v>1340000</v>
      </c>
      <c r="E75" s="498"/>
      <c r="F75" s="464"/>
      <c r="G75" s="236"/>
    </row>
    <row r="76" spans="1:7" ht="20.100000000000001" customHeight="1" x14ac:dyDescent="0.2">
      <c r="A76" s="421" t="s">
        <v>374</v>
      </c>
      <c r="B76" s="499">
        <v>40000</v>
      </c>
      <c r="C76" s="499">
        <v>375000</v>
      </c>
      <c r="D76" s="504">
        <f>SUM(B76:C76)</f>
        <v>415000</v>
      </c>
      <c r="E76" s="500"/>
      <c r="F76" s="482"/>
    </row>
    <row r="77" spans="1:7" ht="20.100000000000001" customHeight="1" x14ac:dyDescent="0.2">
      <c r="A77" s="421" t="s">
        <v>375</v>
      </c>
      <c r="B77" s="499">
        <v>35000</v>
      </c>
      <c r="C77" s="499">
        <v>275000</v>
      </c>
      <c r="D77" s="504">
        <f>SUM(B77:C77)</f>
        <v>310000</v>
      </c>
      <c r="E77" s="500"/>
      <c r="F77" s="482"/>
    </row>
    <row r="78" spans="1:7" ht="20.100000000000001" customHeight="1" x14ac:dyDescent="0.2">
      <c r="A78" s="421" t="s">
        <v>376</v>
      </c>
      <c r="B78" s="499">
        <v>35000</v>
      </c>
      <c r="C78" s="499">
        <v>275000</v>
      </c>
      <c r="D78" s="504">
        <f t="shared" ref="D78:D79" si="11">SUM(B78:C78)</f>
        <v>310000</v>
      </c>
      <c r="E78" s="500"/>
      <c r="F78" s="482"/>
    </row>
    <row r="79" spans="1:7" ht="20.100000000000001" customHeight="1" x14ac:dyDescent="0.2">
      <c r="A79" s="421" t="s">
        <v>377</v>
      </c>
      <c r="B79" s="499">
        <v>30000</v>
      </c>
      <c r="C79" s="499">
        <v>275000</v>
      </c>
      <c r="D79" s="504">
        <f t="shared" si="11"/>
        <v>305000</v>
      </c>
      <c r="E79" s="500"/>
      <c r="F79" s="482"/>
    </row>
    <row r="80" spans="1:7" ht="20.100000000000001" customHeight="1" x14ac:dyDescent="0.2">
      <c r="A80" s="421" t="s">
        <v>501</v>
      </c>
      <c r="B80" s="499" t="s">
        <v>497</v>
      </c>
      <c r="C80" s="499" t="s">
        <v>497</v>
      </c>
      <c r="D80" s="504" t="s">
        <v>497</v>
      </c>
      <c r="E80" s="500"/>
      <c r="F80" s="482"/>
    </row>
    <row r="81" spans="1:6" ht="30" customHeight="1" x14ac:dyDescent="0.2">
      <c r="A81" s="463" t="s">
        <v>378</v>
      </c>
      <c r="B81" s="464">
        <f>SUM(B82:B83)</f>
        <v>60000</v>
      </c>
      <c r="C81" s="464">
        <f>SUM(C82:C83)</f>
        <v>400000</v>
      </c>
      <c r="D81" s="478">
        <f t="shared" ref="D81:D87" si="12">SUM(B81:C81)</f>
        <v>460000</v>
      </c>
      <c r="E81" s="498"/>
      <c r="F81" s="464"/>
    </row>
    <row r="82" spans="1:6" ht="20.100000000000001" customHeight="1" x14ac:dyDescent="0.2">
      <c r="A82" s="421" t="s">
        <v>379</v>
      </c>
      <c r="B82" s="499">
        <v>40000</v>
      </c>
      <c r="C82" s="499">
        <v>350000</v>
      </c>
      <c r="D82" s="504">
        <f t="shared" si="12"/>
        <v>390000</v>
      </c>
      <c r="E82" s="500"/>
      <c r="F82" s="482"/>
    </row>
    <row r="83" spans="1:6" ht="20.100000000000001" customHeight="1" x14ac:dyDescent="0.2">
      <c r="A83" s="421" t="s">
        <v>577</v>
      </c>
      <c r="B83" s="499">
        <v>20000</v>
      </c>
      <c r="C83" s="499">
        <v>50000</v>
      </c>
      <c r="D83" s="504">
        <f t="shared" si="12"/>
        <v>70000</v>
      </c>
      <c r="E83" s="500"/>
      <c r="F83" s="482"/>
    </row>
    <row r="84" spans="1:6" ht="30" customHeight="1" x14ac:dyDescent="0.2">
      <c r="A84" s="463" t="s">
        <v>380</v>
      </c>
      <c r="B84" s="464">
        <f>SUM(B85,B86,B87,B88)</f>
        <v>365000</v>
      </c>
      <c r="C84" s="464">
        <f>SUM(C85,C86,C87,C88)</f>
        <v>48500</v>
      </c>
      <c r="D84" s="478">
        <f t="shared" si="12"/>
        <v>413500</v>
      </c>
      <c r="E84" s="498"/>
      <c r="F84" s="464"/>
    </row>
    <row r="85" spans="1:6" ht="20.100000000000001" customHeight="1" x14ac:dyDescent="0.2">
      <c r="A85" s="421" t="s">
        <v>502</v>
      </c>
      <c r="B85" s="499">
        <v>30000</v>
      </c>
      <c r="C85" s="499"/>
      <c r="D85" s="504">
        <f t="shared" si="12"/>
        <v>30000</v>
      </c>
      <c r="E85" s="500"/>
      <c r="F85" s="482"/>
    </row>
    <row r="86" spans="1:6" ht="20.100000000000001" customHeight="1" x14ac:dyDescent="0.2">
      <c r="A86" s="421" t="s">
        <v>381</v>
      </c>
      <c r="B86" s="499">
        <v>65000</v>
      </c>
      <c r="C86" s="499">
        <v>0</v>
      </c>
      <c r="D86" s="504">
        <f t="shared" si="12"/>
        <v>65000</v>
      </c>
      <c r="E86" s="500"/>
      <c r="F86" s="482"/>
    </row>
    <row r="87" spans="1:6" ht="20.100000000000001" customHeight="1" x14ac:dyDescent="0.2">
      <c r="A87" s="421" t="s">
        <v>382</v>
      </c>
      <c r="B87" s="499">
        <v>50000</v>
      </c>
      <c r="C87" s="499">
        <v>0</v>
      </c>
      <c r="D87" s="504">
        <f t="shared" si="12"/>
        <v>50000</v>
      </c>
      <c r="E87" s="500"/>
      <c r="F87" s="482"/>
    </row>
    <row r="88" spans="1:6" ht="20.100000000000001" customHeight="1" x14ac:dyDescent="0.2">
      <c r="A88" s="421" t="s">
        <v>383</v>
      </c>
      <c r="B88" s="499">
        <v>220000</v>
      </c>
      <c r="C88" s="499">
        <v>48500</v>
      </c>
      <c r="D88" s="504">
        <f>SUM(B88:C88)</f>
        <v>268500</v>
      </c>
      <c r="E88" s="500"/>
      <c r="F88" s="482"/>
    </row>
    <row r="89" spans="1:6" ht="30" customHeight="1" x14ac:dyDescent="0.2">
      <c r="A89" s="463" t="s">
        <v>384</v>
      </c>
      <c r="B89" s="464">
        <f>SUM(B90)</f>
        <v>65000</v>
      </c>
      <c r="C89" s="464">
        <f>SUM(C90)</f>
        <v>0</v>
      </c>
      <c r="D89" s="478">
        <f t="shared" ref="D89:D95" si="13">SUM(B89:C89)</f>
        <v>65000</v>
      </c>
      <c r="E89" s="498"/>
      <c r="F89" s="464"/>
    </row>
    <row r="90" spans="1:6" ht="25.5" x14ac:dyDescent="0.2">
      <c r="A90" s="421" t="s">
        <v>385</v>
      </c>
      <c r="B90" s="499">
        <v>65000</v>
      </c>
      <c r="C90" s="499">
        <v>0</v>
      </c>
      <c r="D90" s="504">
        <f t="shared" si="13"/>
        <v>65000</v>
      </c>
      <c r="E90" s="500"/>
      <c r="F90" s="482"/>
    </row>
    <row r="91" spans="1:6" ht="30" customHeight="1" x14ac:dyDescent="0.2">
      <c r="A91" s="463" t="s">
        <v>503</v>
      </c>
      <c r="B91" s="464">
        <f>SUM(B92:B95)</f>
        <v>75000</v>
      </c>
      <c r="C91" s="464">
        <f>SUM(C92:C95)</f>
        <v>75000</v>
      </c>
      <c r="D91" s="478">
        <f t="shared" si="13"/>
        <v>150000</v>
      </c>
      <c r="E91" s="498"/>
      <c r="F91" s="464"/>
    </row>
    <row r="92" spans="1:6" ht="20.100000000000001" customHeight="1" x14ac:dyDescent="0.2">
      <c r="A92" s="421" t="s">
        <v>386</v>
      </c>
      <c r="B92" s="499">
        <v>30000</v>
      </c>
      <c r="C92" s="499">
        <v>60000</v>
      </c>
      <c r="D92" s="504">
        <f t="shared" si="13"/>
        <v>90000</v>
      </c>
      <c r="E92" s="500"/>
      <c r="F92" s="482"/>
    </row>
    <row r="93" spans="1:6" ht="20.100000000000001" customHeight="1" x14ac:dyDescent="0.2">
      <c r="A93" s="421" t="s">
        <v>504</v>
      </c>
      <c r="B93" s="499">
        <v>10000</v>
      </c>
      <c r="C93" s="499"/>
      <c r="D93" s="504">
        <f t="shared" si="13"/>
        <v>10000</v>
      </c>
      <c r="E93" s="500"/>
      <c r="F93" s="482"/>
    </row>
    <row r="94" spans="1:6" ht="20.100000000000001" customHeight="1" x14ac:dyDescent="0.2">
      <c r="A94" s="421" t="s">
        <v>505</v>
      </c>
      <c r="B94" s="499">
        <v>5000</v>
      </c>
      <c r="C94" s="499">
        <v>15000</v>
      </c>
      <c r="D94" s="504">
        <f t="shared" si="13"/>
        <v>20000</v>
      </c>
      <c r="E94" s="500"/>
      <c r="F94" s="482"/>
    </row>
    <row r="95" spans="1:6" ht="20.100000000000001" customHeight="1" x14ac:dyDescent="0.2">
      <c r="A95" s="421" t="s">
        <v>387</v>
      </c>
      <c r="B95" s="499">
        <v>30000</v>
      </c>
      <c r="C95" s="499"/>
      <c r="D95" s="504">
        <f t="shared" si="13"/>
        <v>30000</v>
      </c>
      <c r="E95" s="500"/>
      <c r="F95" s="482"/>
    </row>
    <row r="96" spans="1:6" ht="11.25" customHeight="1" x14ac:dyDescent="0.2">
      <c r="A96" s="586"/>
      <c r="B96" s="587"/>
      <c r="C96" s="587"/>
      <c r="D96" s="587"/>
      <c r="E96" s="587"/>
      <c r="F96" s="588"/>
    </row>
    <row r="97" spans="1:7" ht="39.950000000000003" customHeight="1" x14ac:dyDescent="0.2">
      <c r="A97" s="471" t="s">
        <v>273</v>
      </c>
      <c r="B97" s="472">
        <f>B98+B113+B119</f>
        <v>400000</v>
      </c>
      <c r="C97" s="472">
        <f>C98+C113+C119</f>
        <v>4325000</v>
      </c>
      <c r="D97" s="473">
        <f>SUM(B97:C97)</f>
        <v>4725000</v>
      </c>
      <c r="E97" s="474">
        <v>400000</v>
      </c>
      <c r="F97" s="472">
        <v>6114500</v>
      </c>
    </row>
    <row r="98" spans="1:7" ht="30" customHeight="1" x14ac:dyDescent="0.2">
      <c r="A98" s="463" t="s">
        <v>480</v>
      </c>
      <c r="B98" s="464">
        <f>B99+B110</f>
        <v>293000</v>
      </c>
      <c r="C98" s="464">
        <f>C99+C110</f>
        <v>4159000</v>
      </c>
      <c r="D98" s="465">
        <f>SUM(B98:C98)</f>
        <v>4452000</v>
      </c>
      <c r="E98" s="498"/>
      <c r="F98" s="464"/>
    </row>
    <row r="99" spans="1:7" ht="20.100000000000001" customHeight="1" x14ac:dyDescent="0.2">
      <c r="A99" s="421" t="s">
        <v>481</v>
      </c>
      <c r="B99" s="422">
        <f>SUM(B100:B109)</f>
        <v>268000</v>
      </c>
      <c r="C99" s="505">
        <f>SUM(C100:C109)</f>
        <v>4109000</v>
      </c>
      <c r="D99" s="425">
        <f>SUM(B99:C99)</f>
        <v>4377000</v>
      </c>
      <c r="E99" s="500"/>
      <c r="F99" s="482"/>
    </row>
    <row r="100" spans="1:7" ht="15" customHeight="1" x14ac:dyDescent="0.2">
      <c r="A100" s="506" t="s">
        <v>398</v>
      </c>
      <c r="B100" s="410">
        <v>37500</v>
      </c>
      <c r="C100" s="411">
        <v>90000</v>
      </c>
      <c r="D100" s="412">
        <f>SUM(B100:C100)</f>
        <v>127500</v>
      </c>
      <c r="E100" s="501"/>
      <c r="F100" s="480"/>
    </row>
    <row r="101" spans="1:7" ht="15" customHeight="1" x14ac:dyDescent="0.2">
      <c r="A101" s="506" t="s">
        <v>399</v>
      </c>
      <c r="B101" s="410">
        <v>30000</v>
      </c>
      <c r="C101" s="411">
        <v>117000</v>
      </c>
      <c r="D101" s="412">
        <f>SUM(B101:C101)</f>
        <v>147000</v>
      </c>
      <c r="E101" s="501"/>
      <c r="F101" s="480"/>
    </row>
    <row r="102" spans="1:7" ht="15" customHeight="1" x14ac:dyDescent="0.2">
      <c r="A102" s="506" t="s">
        <v>400</v>
      </c>
      <c r="B102" s="409">
        <v>60000</v>
      </c>
      <c r="C102" s="411">
        <v>1400000</v>
      </c>
      <c r="D102" s="412">
        <f t="shared" ref="D102:D109" si="14">SUM(B102:C102)</f>
        <v>1460000</v>
      </c>
      <c r="E102" s="501"/>
      <c r="F102" s="480"/>
    </row>
    <row r="103" spans="1:7" ht="15" customHeight="1" x14ac:dyDescent="0.2">
      <c r="A103" s="506" t="s">
        <v>401</v>
      </c>
      <c r="B103" s="409">
        <v>30000</v>
      </c>
      <c r="C103" s="411">
        <v>50000</v>
      </c>
      <c r="D103" s="412">
        <f t="shared" si="14"/>
        <v>80000</v>
      </c>
      <c r="E103" s="426"/>
      <c r="F103" s="424"/>
    </row>
    <row r="104" spans="1:7" ht="15" customHeight="1" x14ac:dyDescent="0.2">
      <c r="A104" s="424" t="s">
        <v>402</v>
      </c>
      <c r="B104" s="409">
        <v>37500</v>
      </c>
      <c r="C104" s="411">
        <v>226000</v>
      </c>
      <c r="D104" s="412">
        <f t="shared" si="14"/>
        <v>263500</v>
      </c>
      <c r="E104" s="426"/>
      <c r="F104" s="424"/>
    </row>
    <row r="105" spans="1:7" ht="15" customHeight="1" x14ac:dyDescent="0.2">
      <c r="A105" s="424" t="s">
        <v>482</v>
      </c>
      <c r="B105" s="409">
        <v>20000</v>
      </c>
      <c r="C105" s="411">
        <v>0</v>
      </c>
      <c r="D105" s="412">
        <f t="shared" si="14"/>
        <v>20000</v>
      </c>
      <c r="E105" s="426"/>
      <c r="F105" s="424"/>
      <c r="G105" s="236"/>
    </row>
    <row r="106" spans="1:7" ht="15" customHeight="1" x14ac:dyDescent="0.2">
      <c r="A106" s="424" t="s">
        <v>403</v>
      </c>
      <c r="B106" s="409">
        <v>23000</v>
      </c>
      <c r="C106" s="411">
        <v>11000</v>
      </c>
      <c r="D106" s="412">
        <f t="shared" si="14"/>
        <v>34000</v>
      </c>
      <c r="E106" s="426"/>
      <c r="F106" s="424"/>
      <c r="G106" s="236"/>
    </row>
    <row r="107" spans="1:7" ht="27" customHeight="1" x14ac:dyDescent="0.2">
      <c r="A107" s="424" t="s">
        <v>404</v>
      </c>
      <c r="B107" s="409">
        <v>20000</v>
      </c>
      <c r="C107" s="411">
        <v>2215000</v>
      </c>
      <c r="D107" s="412">
        <f t="shared" si="14"/>
        <v>2235000</v>
      </c>
      <c r="E107" s="426"/>
      <c r="F107" s="424"/>
    </row>
    <row r="108" spans="1:7" ht="15" customHeight="1" x14ac:dyDescent="0.2">
      <c r="A108" s="424" t="s">
        <v>483</v>
      </c>
      <c r="B108" s="409">
        <v>10000</v>
      </c>
      <c r="C108" s="411">
        <v>0</v>
      </c>
      <c r="D108" s="412">
        <f t="shared" si="14"/>
        <v>10000</v>
      </c>
      <c r="E108" s="501"/>
      <c r="F108" s="480"/>
    </row>
    <row r="109" spans="1:7" ht="24" customHeight="1" x14ac:dyDescent="0.2">
      <c r="A109" s="507" t="s">
        <v>405</v>
      </c>
      <c r="B109" s="409">
        <v>0</v>
      </c>
      <c r="C109" s="411">
        <v>0</v>
      </c>
      <c r="D109" s="412">
        <f t="shared" si="14"/>
        <v>0</v>
      </c>
      <c r="E109" s="426"/>
      <c r="F109" s="424"/>
      <c r="G109" s="236"/>
    </row>
    <row r="110" spans="1:7" ht="20.100000000000001" customHeight="1" x14ac:dyDescent="0.2">
      <c r="A110" s="421" t="s">
        <v>406</v>
      </c>
      <c r="B110" s="422">
        <f>SUM(B111:B112)</f>
        <v>25000</v>
      </c>
      <c r="C110" s="422">
        <f>SUM(C111:C112)</f>
        <v>50000</v>
      </c>
      <c r="D110" s="425">
        <f>SUM(B110:C110)</f>
        <v>75000</v>
      </c>
      <c r="E110" s="500"/>
      <c r="F110" s="482"/>
      <c r="G110" s="236"/>
    </row>
    <row r="111" spans="1:7" ht="15" customHeight="1" x14ac:dyDescent="0.2">
      <c r="A111" s="424" t="s">
        <v>486</v>
      </c>
      <c r="B111" s="409">
        <v>10000</v>
      </c>
      <c r="C111" s="411">
        <v>20000</v>
      </c>
      <c r="D111" s="412">
        <f t="shared" ref="D111:D112" si="15">SUM(B111:C111)</f>
        <v>30000</v>
      </c>
      <c r="E111" s="501"/>
      <c r="F111" s="480"/>
      <c r="G111" s="236"/>
    </row>
    <row r="112" spans="1:7" ht="15" customHeight="1" x14ac:dyDescent="0.2">
      <c r="A112" s="508" t="s">
        <v>487</v>
      </c>
      <c r="B112" s="409">
        <v>15000</v>
      </c>
      <c r="C112" s="411">
        <v>30000</v>
      </c>
      <c r="D112" s="412">
        <f t="shared" si="15"/>
        <v>45000</v>
      </c>
      <c r="E112" s="426"/>
      <c r="F112" s="424"/>
      <c r="G112" s="236"/>
    </row>
    <row r="113" spans="1:7" ht="30" customHeight="1" x14ac:dyDescent="0.2">
      <c r="A113" s="468" t="s">
        <v>293</v>
      </c>
      <c r="B113" s="469">
        <f>B114+B116</f>
        <v>62000</v>
      </c>
      <c r="C113" s="469">
        <f>C114+C116</f>
        <v>60000</v>
      </c>
      <c r="D113" s="465">
        <f>SUM(B113:C113)</f>
        <v>122000</v>
      </c>
      <c r="E113" s="498"/>
      <c r="F113" s="464"/>
      <c r="G113" s="236"/>
    </row>
    <row r="114" spans="1:7" ht="25.5" x14ac:dyDescent="0.2">
      <c r="A114" s="421" t="s">
        <v>407</v>
      </c>
      <c r="B114" s="422">
        <f>SUM(B115)</f>
        <v>35000</v>
      </c>
      <c r="C114" s="422">
        <f>SUM(C115)</f>
        <v>30000</v>
      </c>
      <c r="D114" s="425">
        <f>SUM(B114:C114)</f>
        <v>65000</v>
      </c>
      <c r="E114" s="500"/>
      <c r="F114" s="482"/>
    </row>
    <row r="115" spans="1:7" x14ac:dyDescent="0.2">
      <c r="A115" s="506" t="s">
        <v>408</v>
      </c>
      <c r="B115" s="409">
        <v>35000</v>
      </c>
      <c r="C115" s="409">
        <v>30000</v>
      </c>
      <c r="D115" s="509">
        <f>SUM(B115:C115)</f>
        <v>65000</v>
      </c>
      <c r="E115" s="510"/>
      <c r="F115" s="511"/>
    </row>
    <row r="116" spans="1:7" ht="25.5" x14ac:dyDescent="0.2">
      <c r="A116" s="421" t="s">
        <v>409</v>
      </c>
      <c r="B116" s="422">
        <f>SUM(B117:B118)</f>
        <v>27000</v>
      </c>
      <c r="C116" s="422">
        <f>SUM(C117:C118)</f>
        <v>30000</v>
      </c>
      <c r="D116" s="425">
        <f>SUM(B116:C116)</f>
        <v>57000</v>
      </c>
      <c r="E116" s="500"/>
      <c r="F116" s="482"/>
    </row>
    <row r="117" spans="1:7" ht="25.5" x14ac:dyDescent="0.2">
      <c r="A117" s="506" t="s">
        <v>410</v>
      </c>
      <c r="B117" s="409">
        <v>15000</v>
      </c>
      <c r="C117" s="409">
        <v>20000</v>
      </c>
      <c r="D117" s="509">
        <f t="shared" ref="D117:D121" si="16">SUM(B117:C117)</f>
        <v>35000</v>
      </c>
      <c r="E117" s="510"/>
      <c r="F117" s="511"/>
    </row>
    <row r="118" spans="1:7" ht="26.25" customHeight="1" x14ac:dyDescent="0.2">
      <c r="A118" s="512" t="s">
        <v>484</v>
      </c>
      <c r="B118" s="497">
        <v>12000</v>
      </c>
      <c r="C118" s="480">
        <v>10000</v>
      </c>
      <c r="D118" s="509">
        <f t="shared" si="16"/>
        <v>22000</v>
      </c>
      <c r="E118" s="510"/>
      <c r="F118" s="511"/>
    </row>
    <row r="119" spans="1:7" ht="30" customHeight="1" x14ac:dyDescent="0.2">
      <c r="A119" s="463" t="s">
        <v>294</v>
      </c>
      <c r="B119" s="469">
        <f>SUM(B120:B122)</f>
        <v>45000</v>
      </c>
      <c r="C119" s="469">
        <f>SUM(C120:C122)</f>
        <v>106000</v>
      </c>
      <c r="D119" s="465">
        <f>SUM(B119:C119)</f>
        <v>151000</v>
      </c>
      <c r="E119" s="498"/>
      <c r="F119" s="464"/>
    </row>
    <row r="120" spans="1:7" ht="20.100000000000001" customHeight="1" x14ac:dyDescent="0.2">
      <c r="A120" s="421" t="s">
        <v>485</v>
      </c>
      <c r="B120" s="422">
        <v>10000</v>
      </c>
      <c r="C120" s="422">
        <v>30000</v>
      </c>
      <c r="D120" s="425">
        <f t="shared" si="16"/>
        <v>40000</v>
      </c>
      <c r="E120" s="500"/>
      <c r="F120" s="482"/>
    </row>
    <row r="121" spans="1:7" ht="20.100000000000001" customHeight="1" x14ac:dyDescent="0.2">
      <c r="A121" s="421" t="s">
        <v>488</v>
      </c>
      <c r="B121" s="422">
        <v>15000</v>
      </c>
      <c r="C121" s="422">
        <v>20000</v>
      </c>
      <c r="D121" s="425">
        <f t="shared" si="16"/>
        <v>35000</v>
      </c>
      <c r="E121" s="500"/>
      <c r="F121" s="482"/>
    </row>
    <row r="122" spans="1:7" ht="20.100000000000001" customHeight="1" x14ac:dyDescent="0.2">
      <c r="A122" s="421" t="s">
        <v>489</v>
      </c>
      <c r="B122" s="422">
        <v>20000</v>
      </c>
      <c r="C122" s="422">
        <v>56000</v>
      </c>
      <c r="D122" s="425">
        <f t="shared" ref="D122" si="17">SUM(B122:C122)</f>
        <v>76000</v>
      </c>
      <c r="E122" s="500"/>
      <c r="F122" s="482"/>
    </row>
    <row r="123" spans="1:7" x14ac:dyDescent="0.2">
      <c r="A123" s="586"/>
      <c r="B123" s="587"/>
      <c r="C123" s="587"/>
      <c r="D123" s="587"/>
      <c r="E123" s="587"/>
      <c r="F123" s="588"/>
      <c r="G123" s="236"/>
    </row>
    <row r="124" spans="1:7" ht="39.950000000000003" customHeight="1" x14ac:dyDescent="0.2">
      <c r="A124" s="471" t="s">
        <v>308</v>
      </c>
      <c r="B124" s="472">
        <f>B125+B141+B146</f>
        <v>600000</v>
      </c>
      <c r="C124" s="472">
        <f>C125+C141+C146</f>
        <v>6201582</v>
      </c>
      <c r="D124" s="477">
        <f>SUM(B124:C124)</f>
        <v>6801582</v>
      </c>
      <c r="E124" s="474">
        <v>600000</v>
      </c>
      <c r="F124" s="472">
        <v>1940000</v>
      </c>
      <c r="G124" s="237"/>
    </row>
    <row r="125" spans="1:7" ht="30" customHeight="1" x14ac:dyDescent="0.2">
      <c r="A125" s="463" t="s">
        <v>510</v>
      </c>
      <c r="B125" s="464">
        <f>B126+B133+B139</f>
        <v>495000</v>
      </c>
      <c r="C125" s="464">
        <f>C126+C133+C139</f>
        <v>6033040</v>
      </c>
      <c r="D125" s="478">
        <f>SUM(B125:C125)</f>
        <v>6528040</v>
      </c>
      <c r="E125" s="513"/>
      <c r="F125" s="513"/>
      <c r="G125" s="237"/>
    </row>
    <row r="126" spans="1:7" ht="20.100000000000001" customHeight="1" x14ac:dyDescent="0.2">
      <c r="A126" s="421" t="s">
        <v>511</v>
      </c>
      <c r="B126" s="422">
        <f>SUM(B127:B132)</f>
        <v>230000</v>
      </c>
      <c r="C126" s="514">
        <f>SUM(C127:C132)</f>
        <v>5457040</v>
      </c>
      <c r="D126" s="427">
        <f>SUM(B126:C126)</f>
        <v>5687040</v>
      </c>
      <c r="E126" s="515"/>
      <c r="F126" s="514"/>
      <c r="G126" s="237"/>
    </row>
    <row r="127" spans="1:7" ht="15" customHeight="1" x14ac:dyDescent="0.2">
      <c r="A127" s="424" t="s">
        <v>512</v>
      </c>
      <c r="B127" s="409">
        <v>60000</v>
      </c>
      <c r="C127" s="480">
        <v>60000</v>
      </c>
      <c r="D127" s="428">
        <f>SUM(B127:C127)</f>
        <v>120000</v>
      </c>
      <c r="E127" s="516"/>
      <c r="F127" s="480"/>
      <c r="G127" s="237"/>
    </row>
    <row r="128" spans="1:7" ht="15" customHeight="1" x14ac:dyDescent="0.2">
      <c r="A128" s="424" t="s">
        <v>513</v>
      </c>
      <c r="B128" s="409">
        <v>20000</v>
      </c>
      <c r="C128" s="517">
        <f>688419+135621</f>
        <v>824040</v>
      </c>
      <c r="D128" s="428">
        <f t="shared" ref="D128:D132" si="18">SUM(B128:C128)</f>
        <v>844040</v>
      </c>
      <c r="E128" s="516"/>
      <c r="F128" s="480"/>
    </row>
    <row r="129" spans="1:6" ht="15" customHeight="1" x14ac:dyDescent="0.2">
      <c r="A129" s="424" t="s">
        <v>514</v>
      </c>
      <c r="B129" s="409">
        <v>20000</v>
      </c>
      <c r="C129" s="480">
        <v>1000000</v>
      </c>
      <c r="D129" s="428">
        <f t="shared" si="18"/>
        <v>1020000</v>
      </c>
      <c r="E129" s="516"/>
      <c r="F129" s="480"/>
    </row>
    <row r="130" spans="1:6" ht="15" customHeight="1" x14ac:dyDescent="0.2">
      <c r="A130" s="424" t="s">
        <v>515</v>
      </c>
      <c r="B130" s="409">
        <v>20000</v>
      </c>
      <c r="C130" s="480">
        <v>0</v>
      </c>
      <c r="D130" s="428">
        <f t="shared" si="18"/>
        <v>20000</v>
      </c>
      <c r="E130" s="516"/>
      <c r="F130" s="480"/>
    </row>
    <row r="131" spans="1:6" ht="15" customHeight="1" x14ac:dyDescent="0.2">
      <c r="A131" s="424" t="s">
        <v>516</v>
      </c>
      <c r="B131" s="409">
        <v>110000</v>
      </c>
      <c r="C131" s="480">
        <f>390000+1825000</f>
        <v>2215000</v>
      </c>
      <c r="D131" s="428">
        <f t="shared" si="18"/>
        <v>2325000</v>
      </c>
      <c r="E131" s="516"/>
      <c r="F131" s="480"/>
    </row>
    <row r="132" spans="1:6" ht="25.5" x14ac:dyDescent="0.2">
      <c r="A132" s="424" t="s">
        <v>517</v>
      </c>
      <c r="B132" s="409">
        <v>0</v>
      </c>
      <c r="C132" s="480">
        <v>1358000</v>
      </c>
      <c r="D132" s="428">
        <f t="shared" si="18"/>
        <v>1358000</v>
      </c>
      <c r="E132" s="516"/>
      <c r="F132" s="480"/>
    </row>
    <row r="133" spans="1:6" ht="20.100000000000001" customHeight="1" x14ac:dyDescent="0.2">
      <c r="A133" s="421" t="s">
        <v>518</v>
      </c>
      <c r="B133" s="422">
        <f>SUM(B134:B138)</f>
        <v>195000</v>
      </c>
      <c r="C133" s="514">
        <f>SUM(C134:C138)</f>
        <v>576000</v>
      </c>
      <c r="D133" s="427">
        <f>SUM(B133:C133)</f>
        <v>771000</v>
      </c>
      <c r="E133" s="515"/>
      <c r="F133" s="514"/>
    </row>
    <row r="134" spans="1:6" ht="15" customHeight="1" x14ac:dyDescent="0.2">
      <c r="A134" s="424" t="s">
        <v>519</v>
      </c>
      <c r="B134" s="409">
        <v>37500</v>
      </c>
      <c r="C134" s="480">
        <v>0</v>
      </c>
      <c r="D134" s="428">
        <f>SUM(B134:C134)</f>
        <v>37500</v>
      </c>
      <c r="E134" s="518"/>
      <c r="F134" s="424"/>
    </row>
    <row r="135" spans="1:6" ht="15" customHeight="1" x14ac:dyDescent="0.2">
      <c r="A135" s="424" t="s">
        <v>520</v>
      </c>
      <c r="B135" s="409">
        <v>37500</v>
      </c>
      <c r="C135" s="480">
        <v>0</v>
      </c>
      <c r="D135" s="428">
        <f t="shared" ref="D135:D138" si="19">SUM(B135:C135)</f>
        <v>37500</v>
      </c>
      <c r="E135" s="518"/>
      <c r="F135" s="424"/>
    </row>
    <row r="136" spans="1:6" ht="15" customHeight="1" x14ac:dyDescent="0.2">
      <c r="A136" s="424" t="s">
        <v>521</v>
      </c>
      <c r="B136" s="409">
        <v>30000</v>
      </c>
      <c r="C136" s="480">
        <v>400000</v>
      </c>
      <c r="D136" s="428">
        <f t="shared" si="19"/>
        <v>430000</v>
      </c>
      <c r="E136" s="518"/>
      <c r="F136" s="424"/>
    </row>
    <row r="137" spans="1:6" ht="15" customHeight="1" x14ac:dyDescent="0.2">
      <c r="A137" s="424" t="s">
        <v>522</v>
      </c>
      <c r="B137" s="409">
        <v>40000</v>
      </c>
      <c r="C137" s="480">
        <f>135000+3000+15000</f>
        <v>153000</v>
      </c>
      <c r="D137" s="428">
        <f t="shared" si="19"/>
        <v>193000</v>
      </c>
      <c r="E137" s="518"/>
      <c r="F137" s="424"/>
    </row>
    <row r="138" spans="1:6" ht="15" customHeight="1" x14ac:dyDescent="0.2">
      <c r="A138" s="424" t="s">
        <v>523</v>
      </c>
      <c r="B138" s="409">
        <v>50000</v>
      </c>
      <c r="C138" s="480">
        <v>23000</v>
      </c>
      <c r="D138" s="428">
        <f t="shared" si="19"/>
        <v>73000</v>
      </c>
      <c r="E138" s="518"/>
      <c r="F138" s="424"/>
    </row>
    <row r="139" spans="1:6" ht="20.100000000000001" customHeight="1" x14ac:dyDescent="0.2">
      <c r="A139" s="421" t="s">
        <v>411</v>
      </c>
      <c r="B139" s="422">
        <f>B140</f>
        <v>70000</v>
      </c>
      <c r="C139" s="514">
        <v>0</v>
      </c>
      <c r="D139" s="427">
        <f t="shared" ref="D139:D147" si="20">SUM(B139:C139)</f>
        <v>70000</v>
      </c>
      <c r="E139" s="515"/>
      <c r="F139" s="514"/>
    </row>
    <row r="140" spans="1:6" ht="15" customHeight="1" x14ac:dyDescent="0.2">
      <c r="A140" s="424" t="s">
        <v>524</v>
      </c>
      <c r="B140" s="409">
        <v>70000</v>
      </c>
      <c r="C140" s="480">
        <v>0</v>
      </c>
      <c r="D140" s="428">
        <f t="shared" si="20"/>
        <v>70000</v>
      </c>
      <c r="E140" s="518"/>
      <c r="F140" s="424"/>
    </row>
    <row r="141" spans="1:6" ht="30" customHeight="1" x14ac:dyDescent="0.2">
      <c r="A141" s="463" t="s">
        <v>412</v>
      </c>
      <c r="B141" s="464">
        <f>B142+B144</f>
        <v>75000</v>
      </c>
      <c r="C141" s="464">
        <f>C146</f>
        <v>84271</v>
      </c>
      <c r="D141" s="478">
        <f t="shared" si="20"/>
        <v>159271</v>
      </c>
      <c r="E141" s="519"/>
      <c r="F141" s="503"/>
    </row>
    <row r="142" spans="1:6" ht="20.100000000000001" customHeight="1" x14ac:dyDescent="0.2">
      <c r="A142" s="421" t="s">
        <v>413</v>
      </c>
      <c r="B142" s="422">
        <f>B143</f>
        <v>65000</v>
      </c>
      <c r="C142" s="514">
        <v>42135</v>
      </c>
      <c r="D142" s="427">
        <f t="shared" si="20"/>
        <v>107135</v>
      </c>
      <c r="E142" s="515"/>
      <c r="F142" s="514"/>
    </row>
    <row r="143" spans="1:6" ht="15" customHeight="1" x14ac:dyDescent="0.2">
      <c r="A143" s="424" t="s">
        <v>525</v>
      </c>
      <c r="B143" s="409">
        <v>65000</v>
      </c>
      <c r="C143" s="409">
        <v>42135</v>
      </c>
      <c r="D143" s="520">
        <f t="shared" si="20"/>
        <v>107135</v>
      </c>
      <c r="E143" s="518"/>
      <c r="F143" s="424"/>
    </row>
    <row r="144" spans="1:6" ht="25.5" x14ac:dyDescent="0.2">
      <c r="A144" s="421" t="s">
        <v>526</v>
      </c>
      <c r="B144" s="422">
        <f>B145</f>
        <v>10000</v>
      </c>
      <c r="C144" s="514">
        <v>42136</v>
      </c>
      <c r="D144" s="427">
        <f t="shared" si="20"/>
        <v>52136</v>
      </c>
      <c r="E144" s="515"/>
      <c r="F144" s="514"/>
    </row>
    <row r="145" spans="1:7" ht="25.5" x14ac:dyDescent="0.2">
      <c r="A145" s="424" t="s">
        <v>527</v>
      </c>
      <c r="B145" s="497">
        <v>10000</v>
      </c>
      <c r="C145" s="480">
        <v>42136</v>
      </c>
      <c r="D145" s="428">
        <f t="shared" si="20"/>
        <v>52136</v>
      </c>
      <c r="E145" s="518"/>
      <c r="F145" s="424"/>
    </row>
    <row r="146" spans="1:7" ht="30" customHeight="1" x14ac:dyDescent="0.2">
      <c r="A146" s="463" t="s">
        <v>528</v>
      </c>
      <c r="B146" s="464">
        <f>B147</f>
        <v>30000</v>
      </c>
      <c r="C146" s="464">
        <f>C147</f>
        <v>84271</v>
      </c>
      <c r="D146" s="478">
        <f t="shared" si="20"/>
        <v>114271</v>
      </c>
      <c r="E146" s="513"/>
      <c r="F146" s="464"/>
    </row>
    <row r="147" spans="1:7" ht="20.100000000000001" customHeight="1" x14ac:dyDescent="0.2">
      <c r="A147" s="421" t="s">
        <v>414</v>
      </c>
      <c r="B147" s="422">
        <v>30000</v>
      </c>
      <c r="C147" s="514">
        <f>168542/2</f>
        <v>84271</v>
      </c>
      <c r="D147" s="427">
        <f t="shared" si="20"/>
        <v>114271</v>
      </c>
      <c r="E147" s="515"/>
      <c r="F147" s="514"/>
    </row>
    <row r="148" spans="1:7" x14ac:dyDescent="0.2">
      <c r="A148" s="586"/>
      <c r="B148" s="587"/>
      <c r="C148" s="587"/>
      <c r="D148" s="587"/>
      <c r="E148" s="587"/>
      <c r="F148" s="588"/>
    </row>
    <row r="149" spans="1:7" ht="39.950000000000003" customHeight="1" x14ac:dyDescent="0.2">
      <c r="A149" s="471" t="s">
        <v>305</v>
      </c>
      <c r="B149" s="472">
        <f>B150+B160+B168</f>
        <v>100000</v>
      </c>
      <c r="C149" s="472">
        <f>C150+C160+C168</f>
        <v>100000</v>
      </c>
      <c r="D149" s="477">
        <f>SUM(B149:C149)</f>
        <v>200000</v>
      </c>
      <c r="E149" s="474"/>
      <c r="F149" s="472"/>
      <c r="G149" s="236"/>
    </row>
    <row r="150" spans="1:7" ht="30" customHeight="1" x14ac:dyDescent="0.2">
      <c r="A150" s="463" t="s">
        <v>295</v>
      </c>
      <c r="B150" s="469">
        <f>B151</f>
        <v>60000</v>
      </c>
      <c r="C150" s="469">
        <f>C151</f>
        <v>50000</v>
      </c>
      <c r="D150" s="478">
        <f>SUM(B150:C150)</f>
        <v>110000</v>
      </c>
      <c r="E150" s="479"/>
      <c r="F150" s="463"/>
      <c r="G150" s="236"/>
    </row>
    <row r="151" spans="1:7" ht="20.100000000000001" customHeight="1" x14ac:dyDescent="0.2">
      <c r="A151" s="421" t="s">
        <v>557</v>
      </c>
      <c r="B151" s="422">
        <f>SUM(B152:B159)</f>
        <v>60000</v>
      </c>
      <c r="C151" s="422">
        <f>SUM(C152:C159)</f>
        <v>50000</v>
      </c>
      <c r="D151" s="427">
        <f t="shared" ref="D151" si="21">SUM(B151:C151)</f>
        <v>110000</v>
      </c>
      <c r="E151" s="423"/>
      <c r="F151" s="421"/>
    </row>
    <row r="152" spans="1:7" ht="15" customHeight="1" x14ac:dyDescent="0.2">
      <c r="A152" s="521" t="s">
        <v>542</v>
      </c>
      <c r="B152" s="409">
        <v>5000</v>
      </c>
      <c r="C152" s="409">
        <v>20000</v>
      </c>
      <c r="D152" s="428">
        <f t="shared" ref="D152:D159" si="22">SUM(B152:C152)</f>
        <v>25000</v>
      </c>
      <c r="E152" s="426"/>
      <c r="F152" s="424"/>
    </row>
    <row r="153" spans="1:7" ht="15" customHeight="1" x14ac:dyDescent="0.2">
      <c r="A153" s="521" t="s">
        <v>543</v>
      </c>
      <c r="B153" s="409">
        <v>20000</v>
      </c>
      <c r="C153" s="409">
        <v>0</v>
      </c>
      <c r="D153" s="428">
        <f t="shared" si="22"/>
        <v>20000</v>
      </c>
      <c r="E153" s="426"/>
      <c r="F153" s="424"/>
    </row>
    <row r="154" spans="1:7" ht="15" customHeight="1" x14ac:dyDescent="0.2">
      <c r="A154" s="521" t="s">
        <v>544</v>
      </c>
      <c r="B154" s="409">
        <v>12000</v>
      </c>
      <c r="C154" s="409">
        <v>0</v>
      </c>
      <c r="D154" s="428">
        <f t="shared" si="22"/>
        <v>12000</v>
      </c>
      <c r="E154" s="426"/>
      <c r="F154" s="424"/>
    </row>
    <row r="155" spans="1:7" ht="15" customHeight="1" x14ac:dyDescent="0.2">
      <c r="A155" s="521" t="s">
        <v>545</v>
      </c>
      <c r="B155" s="409">
        <v>2500</v>
      </c>
      <c r="C155" s="409">
        <v>0</v>
      </c>
      <c r="D155" s="428">
        <f t="shared" si="22"/>
        <v>2500</v>
      </c>
      <c r="E155" s="426"/>
      <c r="F155" s="424"/>
    </row>
    <row r="156" spans="1:7" ht="15" customHeight="1" x14ac:dyDescent="0.2">
      <c r="A156" s="521" t="s">
        <v>546</v>
      </c>
      <c r="B156" s="409">
        <v>8000</v>
      </c>
      <c r="C156" s="409">
        <v>0</v>
      </c>
      <c r="D156" s="428">
        <f t="shared" si="22"/>
        <v>8000</v>
      </c>
      <c r="E156" s="426"/>
      <c r="F156" s="424"/>
    </row>
    <row r="157" spans="1:7" ht="15" customHeight="1" x14ac:dyDescent="0.2">
      <c r="A157" s="521" t="s">
        <v>547</v>
      </c>
      <c r="B157" s="409">
        <v>5000</v>
      </c>
      <c r="C157" s="409">
        <v>0</v>
      </c>
      <c r="D157" s="428">
        <f t="shared" si="22"/>
        <v>5000</v>
      </c>
      <c r="E157" s="426"/>
      <c r="F157" s="424"/>
    </row>
    <row r="158" spans="1:7" ht="15" customHeight="1" x14ac:dyDescent="0.2">
      <c r="A158" s="521" t="s">
        <v>548</v>
      </c>
      <c r="B158" s="409">
        <v>2500</v>
      </c>
      <c r="C158" s="409">
        <v>0</v>
      </c>
      <c r="D158" s="428">
        <f t="shared" si="22"/>
        <v>2500</v>
      </c>
      <c r="E158" s="426"/>
      <c r="F158" s="424"/>
    </row>
    <row r="159" spans="1:7" ht="15" customHeight="1" x14ac:dyDescent="0.2">
      <c r="A159" s="521" t="s">
        <v>549</v>
      </c>
      <c r="B159" s="409">
        <v>5000</v>
      </c>
      <c r="C159" s="409">
        <v>30000</v>
      </c>
      <c r="D159" s="428">
        <f t="shared" si="22"/>
        <v>35000</v>
      </c>
      <c r="E159" s="426"/>
      <c r="F159" s="424"/>
    </row>
    <row r="160" spans="1:7" ht="30" customHeight="1" x14ac:dyDescent="0.2">
      <c r="A160" s="463" t="s">
        <v>531</v>
      </c>
      <c r="B160" s="469">
        <f>B161</f>
        <v>37500</v>
      </c>
      <c r="C160" s="469">
        <f>C161</f>
        <v>40000</v>
      </c>
      <c r="D160" s="478">
        <f>SUM(B160:C160)</f>
        <v>77500</v>
      </c>
      <c r="E160" s="479"/>
      <c r="F160" s="463"/>
      <c r="G160" s="236"/>
    </row>
    <row r="161" spans="1:7" ht="40.5" customHeight="1" x14ac:dyDescent="0.2">
      <c r="A161" s="421" t="s">
        <v>532</v>
      </c>
      <c r="B161" s="422">
        <f>SUM(B162:B167)</f>
        <v>37500</v>
      </c>
      <c r="C161" s="422">
        <f>SUM(C162:C167)</f>
        <v>40000</v>
      </c>
      <c r="D161" s="427">
        <f>SUM(B161:C161)</f>
        <v>77500</v>
      </c>
      <c r="E161" s="423"/>
      <c r="F161" s="421"/>
      <c r="G161" s="236"/>
    </row>
    <row r="162" spans="1:7" ht="26.25" customHeight="1" x14ac:dyDescent="0.2">
      <c r="A162" s="521" t="s">
        <v>533</v>
      </c>
      <c r="B162" s="409">
        <v>2500</v>
      </c>
      <c r="C162" s="480">
        <v>10000</v>
      </c>
      <c r="D162" s="428">
        <f t="shared" ref="D162:D167" si="23">SUM(B162:C162)</f>
        <v>12500</v>
      </c>
      <c r="E162" s="426"/>
      <c r="F162" s="424"/>
      <c r="G162" s="236"/>
    </row>
    <row r="163" spans="1:7" ht="15.75" customHeight="1" x14ac:dyDescent="0.2">
      <c r="A163" s="521" t="s">
        <v>534</v>
      </c>
      <c r="B163" s="409">
        <v>2500</v>
      </c>
      <c r="C163" s="481"/>
      <c r="D163" s="428">
        <f t="shared" si="23"/>
        <v>2500</v>
      </c>
      <c r="E163" s="426"/>
      <c r="F163" s="424"/>
      <c r="G163" s="236"/>
    </row>
    <row r="164" spans="1:7" ht="26.25" customHeight="1" x14ac:dyDescent="0.2">
      <c r="A164" s="521" t="s">
        <v>535</v>
      </c>
      <c r="B164" s="409">
        <v>2500</v>
      </c>
      <c r="C164" s="481"/>
      <c r="D164" s="428">
        <f t="shared" si="23"/>
        <v>2500</v>
      </c>
      <c r="E164" s="426"/>
      <c r="F164" s="424"/>
      <c r="G164" s="236"/>
    </row>
    <row r="165" spans="1:7" ht="27" customHeight="1" x14ac:dyDescent="0.2">
      <c r="A165" s="521" t="s">
        <v>536</v>
      </c>
      <c r="B165" s="409">
        <v>15000</v>
      </c>
      <c r="C165" s="481"/>
      <c r="D165" s="428">
        <f t="shared" si="23"/>
        <v>15000</v>
      </c>
      <c r="E165" s="426"/>
      <c r="F165" s="424"/>
      <c r="G165" s="236"/>
    </row>
    <row r="166" spans="1:7" ht="27.75" customHeight="1" x14ac:dyDescent="0.2">
      <c r="A166" s="521" t="s">
        <v>537</v>
      </c>
      <c r="B166" s="409">
        <v>7500</v>
      </c>
      <c r="C166" s="481"/>
      <c r="D166" s="428">
        <f t="shared" si="23"/>
        <v>7500</v>
      </c>
      <c r="E166" s="426"/>
      <c r="F166" s="424"/>
      <c r="G166" s="236"/>
    </row>
    <row r="167" spans="1:7" ht="25.5" x14ac:dyDescent="0.2">
      <c r="A167" s="521" t="s">
        <v>538</v>
      </c>
      <c r="B167" s="409">
        <v>7500</v>
      </c>
      <c r="C167" s="480">
        <v>30000</v>
      </c>
      <c r="D167" s="428">
        <f t="shared" si="23"/>
        <v>37500</v>
      </c>
      <c r="E167" s="426"/>
      <c r="F167" s="424"/>
      <c r="G167" s="236"/>
    </row>
    <row r="168" spans="1:7" ht="30" customHeight="1" x14ac:dyDescent="0.2">
      <c r="A168" s="463" t="s">
        <v>539</v>
      </c>
      <c r="B168" s="469">
        <f>B169</f>
        <v>2500</v>
      </c>
      <c r="C168" s="469">
        <f>C169</f>
        <v>10000</v>
      </c>
      <c r="D168" s="465">
        <f>SUM(B168:C168)</f>
        <v>12500</v>
      </c>
      <c r="E168" s="479"/>
      <c r="F168" s="463"/>
      <c r="G168" s="236"/>
    </row>
    <row r="169" spans="1:7" ht="26.25" customHeight="1" x14ac:dyDescent="0.2">
      <c r="A169" s="421" t="s">
        <v>540</v>
      </c>
      <c r="B169" s="422">
        <f>B170</f>
        <v>2500</v>
      </c>
      <c r="C169" s="422">
        <f>C170</f>
        <v>10000</v>
      </c>
      <c r="D169" s="425">
        <f>SUM(B169:C169)</f>
        <v>12500</v>
      </c>
      <c r="E169" s="423"/>
      <c r="F169" s="421"/>
      <c r="G169" s="236"/>
    </row>
    <row r="170" spans="1:7" ht="30" customHeight="1" x14ac:dyDescent="0.2">
      <c r="A170" s="522" t="s">
        <v>541</v>
      </c>
      <c r="B170" s="409">
        <v>2500</v>
      </c>
      <c r="C170" s="480">
        <v>10000</v>
      </c>
      <c r="D170" s="428">
        <f t="shared" ref="D170" si="24">SUM(B170:C170)</f>
        <v>12500</v>
      </c>
      <c r="E170" s="426"/>
      <c r="F170" s="424"/>
      <c r="G170" s="236"/>
    </row>
    <row r="171" spans="1:7" x14ac:dyDescent="0.2">
      <c r="A171" s="586"/>
      <c r="B171" s="587"/>
      <c r="C171" s="587"/>
      <c r="D171" s="587"/>
      <c r="E171" s="587"/>
      <c r="F171" s="588"/>
    </row>
    <row r="172" spans="1:7" ht="39.950000000000003" customHeight="1" x14ac:dyDescent="0.2">
      <c r="A172" s="471" t="s">
        <v>607</v>
      </c>
      <c r="B172" s="472">
        <f>SUM(B173,B185)</f>
        <v>180000</v>
      </c>
      <c r="C172" s="472">
        <f>C173+C185</f>
        <v>1189000</v>
      </c>
      <c r="D172" s="473">
        <f t="shared" ref="D172:D184" si="25">SUM(B172:C172)</f>
        <v>1369000</v>
      </c>
      <c r="E172" s="473">
        <v>450000</v>
      </c>
      <c r="F172" s="473">
        <v>1044000</v>
      </c>
    </row>
    <row r="173" spans="1:7" ht="30" customHeight="1" x14ac:dyDescent="0.2">
      <c r="A173" s="463" t="s">
        <v>296</v>
      </c>
      <c r="B173" s="464">
        <f>SUM(B174, B180)</f>
        <v>180000</v>
      </c>
      <c r="C173" s="464">
        <f>C174+C180</f>
        <v>764000</v>
      </c>
      <c r="D173" s="465">
        <f t="shared" si="25"/>
        <v>944000</v>
      </c>
      <c r="E173" s="498"/>
      <c r="F173" s="463"/>
    </row>
    <row r="174" spans="1:7" ht="20.100000000000001" customHeight="1" x14ac:dyDescent="0.2">
      <c r="A174" s="421" t="s">
        <v>555</v>
      </c>
      <c r="B174" s="482">
        <f>SUM(B175:B179)</f>
        <v>130000</v>
      </c>
      <c r="C174" s="482">
        <f>SUM(C175:C179)</f>
        <v>434000</v>
      </c>
      <c r="D174" s="483">
        <f t="shared" si="25"/>
        <v>564000</v>
      </c>
      <c r="E174" s="500"/>
      <c r="F174" s="482"/>
    </row>
    <row r="175" spans="1:7" ht="29.25" customHeight="1" x14ac:dyDescent="0.2">
      <c r="A175" s="424" t="s">
        <v>479</v>
      </c>
      <c r="B175" s="480">
        <v>20000</v>
      </c>
      <c r="C175" s="480">
        <f>20000*6.6</f>
        <v>132000</v>
      </c>
      <c r="D175" s="411">
        <f t="shared" si="25"/>
        <v>152000</v>
      </c>
      <c r="E175" s="501"/>
      <c r="F175" s="424"/>
    </row>
    <row r="176" spans="1:7" ht="25.5" x14ac:dyDescent="0.2">
      <c r="A176" s="424" t="s">
        <v>415</v>
      </c>
      <c r="B176" s="480">
        <v>25000</v>
      </c>
      <c r="C176" s="480">
        <f>12000*6.6</f>
        <v>79200</v>
      </c>
      <c r="D176" s="411">
        <f t="shared" si="25"/>
        <v>104200</v>
      </c>
      <c r="E176" s="501"/>
      <c r="F176" s="424"/>
    </row>
    <row r="177" spans="1:8" ht="25.5" x14ac:dyDescent="0.2">
      <c r="A177" s="424" t="s">
        <v>416</v>
      </c>
      <c r="B177" s="480">
        <v>50000</v>
      </c>
      <c r="C177" s="480">
        <f>8000*6.6</f>
        <v>52800</v>
      </c>
      <c r="D177" s="411">
        <f t="shared" si="25"/>
        <v>102800</v>
      </c>
      <c r="E177" s="501"/>
      <c r="F177" s="424"/>
    </row>
    <row r="178" spans="1:8" ht="25.5" x14ac:dyDescent="0.2">
      <c r="A178" s="424" t="s">
        <v>417</v>
      </c>
      <c r="B178" s="480">
        <v>20000</v>
      </c>
      <c r="C178" s="480">
        <f>5000*6.6</f>
        <v>33000</v>
      </c>
      <c r="D178" s="411">
        <f t="shared" si="25"/>
        <v>53000</v>
      </c>
      <c r="E178" s="501"/>
      <c r="F178" s="424"/>
    </row>
    <row r="179" spans="1:8" ht="25.5" x14ac:dyDescent="0.2">
      <c r="A179" s="424" t="s">
        <v>418</v>
      </c>
      <c r="B179" s="480">
        <v>15000</v>
      </c>
      <c r="C179" s="480">
        <f>20000*6.6+5000</f>
        <v>137000</v>
      </c>
      <c r="D179" s="411">
        <f t="shared" si="25"/>
        <v>152000</v>
      </c>
      <c r="E179" s="501"/>
      <c r="F179" s="424"/>
      <c r="G179" s="236"/>
    </row>
    <row r="180" spans="1:8" ht="20.100000000000001" customHeight="1" x14ac:dyDescent="0.2">
      <c r="A180" s="421" t="s">
        <v>556</v>
      </c>
      <c r="B180" s="482">
        <f>SUM(B181:B184)</f>
        <v>50000</v>
      </c>
      <c r="C180" s="482">
        <f>SUM(C181:C184)</f>
        <v>330000</v>
      </c>
      <c r="D180" s="483">
        <f t="shared" si="25"/>
        <v>380000</v>
      </c>
      <c r="E180" s="500"/>
      <c r="F180" s="482"/>
      <c r="G180" s="237"/>
    </row>
    <row r="181" spans="1:8" ht="15" customHeight="1" x14ac:dyDescent="0.2">
      <c r="A181" s="424" t="s">
        <v>419</v>
      </c>
      <c r="B181" s="480">
        <v>10000</v>
      </c>
      <c r="C181" s="480">
        <f>10000*6.6</f>
        <v>66000</v>
      </c>
      <c r="D181" s="411">
        <f t="shared" si="25"/>
        <v>76000</v>
      </c>
      <c r="E181" s="501"/>
      <c r="F181" s="424"/>
      <c r="G181" s="237"/>
    </row>
    <row r="182" spans="1:8" ht="15" customHeight="1" x14ac:dyDescent="0.2">
      <c r="A182" s="424" t="s">
        <v>420</v>
      </c>
      <c r="B182" s="480">
        <v>10000</v>
      </c>
      <c r="C182" s="480">
        <f>10000*6.6</f>
        <v>66000</v>
      </c>
      <c r="D182" s="411">
        <f t="shared" si="25"/>
        <v>76000</v>
      </c>
      <c r="E182" s="501"/>
      <c r="F182" s="424"/>
      <c r="G182" s="237"/>
    </row>
    <row r="183" spans="1:8" ht="25.5" x14ac:dyDescent="0.2">
      <c r="A183" s="424" t="s">
        <v>421</v>
      </c>
      <c r="B183" s="480">
        <v>10000</v>
      </c>
      <c r="C183" s="480">
        <f>10000*6.6</f>
        <v>66000</v>
      </c>
      <c r="D183" s="411">
        <f t="shared" si="25"/>
        <v>76000</v>
      </c>
      <c r="E183" s="501"/>
      <c r="F183" s="424"/>
      <c r="G183" s="237"/>
    </row>
    <row r="184" spans="1:8" ht="27.75" customHeight="1" x14ac:dyDescent="0.2">
      <c r="A184" s="424" t="s">
        <v>422</v>
      </c>
      <c r="B184" s="480">
        <v>20000</v>
      </c>
      <c r="C184" s="480">
        <f>20000*6.6</f>
        <v>132000</v>
      </c>
      <c r="D184" s="411">
        <f t="shared" si="25"/>
        <v>152000</v>
      </c>
      <c r="E184" s="501"/>
      <c r="F184" s="424"/>
      <c r="G184" s="237"/>
    </row>
    <row r="185" spans="1:8" ht="30" customHeight="1" x14ac:dyDescent="0.2">
      <c r="A185" s="463" t="s">
        <v>297</v>
      </c>
      <c r="B185" s="464">
        <v>0</v>
      </c>
      <c r="C185" s="464">
        <f>275000+150000</f>
        <v>425000</v>
      </c>
      <c r="D185" s="465">
        <f>275000+150000</f>
        <v>425000</v>
      </c>
      <c r="E185" s="498"/>
      <c r="F185" s="463"/>
      <c r="G185" s="237"/>
      <c r="H185" s="237"/>
    </row>
    <row r="186" spans="1:8" ht="20.100000000000001" customHeight="1" x14ac:dyDescent="0.2">
      <c r="A186" s="421" t="s">
        <v>423</v>
      </c>
      <c r="B186" s="482">
        <v>0</v>
      </c>
      <c r="C186" s="482">
        <f>275000+150000</f>
        <v>425000</v>
      </c>
      <c r="D186" s="483">
        <f>B186+C186</f>
        <v>425000</v>
      </c>
      <c r="E186" s="423"/>
      <c r="F186" s="421"/>
      <c r="G186" s="237"/>
    </row>
    <row r="187" spans="1:8" ht="15" customHeight="1" x14ac:dyDescent="0.2">
      <c r="A187" s="424" t="s">
        <v>424</v>
      </c>
      <c r="B187" s="480">
        <v>0</v>
      </c>
      <c r="C187" s="480">
        <v>250000</v>
      </c>
      <c r="D187" s="411">
        <f>B187+C187</f>
        <v>250000</v>
      </c>
      <c r="E187" s="426"/>
      <c r="F187" s="424"/>
      <c r="G187" s="237"/>
    </row>
    <row r="188" spans="1:8" ht="15" customHeight="1" x14ac:dyDescent="0.2">
      <c r="A188" s="424" t="s">
        <v>425</v>
      </c>
      <c r="B188" s="480">
        <v>0</v>
      </c>
      <c r="C188" s="480">
        <v>75000</v>
      </c>
      <c r="D188" s="411">
        <f>B188+C188</f>
        <v>75000</v>
      </c>
      <c r="E188" s="426"/>
      <c r="F188" s="424"/>
      <c r="G188" s="237"/>
    </row>
    <row r="189" spans="1:8" ht="15" customHeight="1" x14ac:dyDescent="0.2">
      <c r="A189" s="424" t="s">
        <v>426</v>
      </c>
      <c r="B189" s="480">
        <v>0</v>
      </c>
      <c r="C189" s="480">
        <v>100000</v>
      </c>
      <c r="D189" s="411">
        <f>B189+C189</f>
        <v>100000</v>
      </c>
      <c r="E189" s="426"/>
      <c r="F189" s="424"/>
      <c r="G189" s="237"/>
    </row>
    <row r="190" spans="1:8" x14ac:dyDescent="0.2">
      <c r="A190" s="586"/>
      <c r="B190" s="587"/>
      <c r="C190" s="587"/>
      <c r="D190" s="587"/>
      <c r="E190" s="587"/>
      <c r="F190" s="588"/>
      <c r="G190" s="237"/>
    </row>
    <row r="191" spans="1:8" ht="39.950000000000003" customHeight="1" x14ac:dyDescent="0.2">
      <c r="A191" s="471" t="s">
        <v>588</v>
      </c>
      <c r="B191" s="472">
        <f>B192</f>
        <v>70000</v>
      </c>
      <c r="C191" s="472">
        <f>C192</f>
        <v>50000</v>
      </c>
      <c r="D191" s="473">
        <f t="shared" ref="D191:D199" si="26">SUM(B191:C191)</f>
        <v>120000</v>
      </c>
      <c r="E191" s="474"/>
      <c r="F191" s="472"/>
      <c r="G191" s="237"/>
    </row>
    <row r="192" spans="1:8" ht="30" customHeight="1" x14ac:dyDescent="0.2">
      <c r="A192" s="463" t="s">
        <v>466</v>
      </c>
      <c r="B192" s="464">
        <f>B193</f>
        <v>70000</v>
      </c>
      <c r="C192" s="464">
        <f>C193</f>
        <v>50000</v>
      </c>
      <c r="D192" s="465">
        <f t="shared" si="26"/>
        <v>120000</v>
      </c>
      <c r="E192" s="479"/>
      <c r="F192" s="463"/>
    </row>
    <row r="193" spans="1:10" ht="20.100000000000001" customHeight="1" x14ac:dyDescent="0.2">
      <c r="A193" s="421" t="s">
        <v>554</v>
      </c>
      <c r="B193" s="482">
        <v>70000</v>
      </c>
      <c r="C193" s="482">
        <f>50000</f>
        <v>50000</v>
      </c>
      <c r="D193" s="483">
        <f t="shared" si="26"/>
        <v>120000</v>
      </c>
      <c r="E193" s="423"/>
      <c r="F193" s="421"/>
      <c r="G193" s="237"/>
      <c r="H193" s="237"/>
      <c r="I193" s="237"/>
    </row>
    <row r="194" spans="1:10" ht="10.5" customHeight="1" x14ac:dyDescent="0.2">
      <c r="A194" s="589"/>
      <c r="B194" s="590"/>
      <c r="C194" s="590"/>
      <c r="D194" s="590"/>
      <c r="E194" s="590"/>
      <c r="F194" s="591"/>
      <c r="G194" s="237"/>
      <c r="H194" s="237"/>
      <c r="I194" s="237"/>
    </row>
    <row r="195" spans="1:10" ht="39.950000000000003" customHeight="1" x14ac:dyDescent="0.2">
      <c r="A195" s="471" t="s">
        <v>306</v>
      </c>
      <c r="B195" s="472">
        <f>SUM(B196)</f>
        <v>350000</v>
      </c>
      <c r="C195" s="472">
        <f>SUM(C196)</f>
        <v>1470500</v>
      </c>
      <c r="D195" s="473">
        <f t="shared" si="26"/>
        <v>1820500</v>
      </c>
      <c r="E195" s="473">
        <v>250000</v>
      </c>
      <c r="F195" s="473">
        <v>1765500</v>
      </c>
    </row>
    <row r="196" spans="1:10" ht="57" customHeight="1" x14ac:dyDescent="0.2">
      <c r="A196" s="463" t="s">
        <v>600</v>
      </c>
      <c r="B196" s="464">
        <f>B197+B198+B199+B202</f>
        <v>350000</v>
      </c>
      <c r="C196" s="464">
        <f>C197+C198+C199+C202</f>
        <v>1470500</v>
      </c>
      <c r="D196" s="465">
        <f t="shared" si="26"/>
        <v>1820500</v>
      </c>
      <c r="E196" s="479"/>
      <c r="F196" s="463"/>
      <c r="H196" s="239"/>
    </row>
    <row r="197" spans="1:10" ht="25.5" x14ac:dyDescent="0.2">
      <c r="A197" s="421" t="s">
        <v>590</v>
      </c>
      <c r="B197" s="482">
        <v>100000</v>
      </c>
      <c r="C197" s="482">
        <v>413500</v>
      </c>
      <c r="D197" s="483">
        <f t="shared" si="26"/>
        <v>513500</v>
      </c>
      <c r="E197" s="423"/>
      <c r="F197" s="421"/>
      <c r="J197" s="239"/>
    </row>
    <row r="198" spans="1:10" ht="25.5" x14ac:dyDescent="0.2">
      <c r="A198" s="421" t="s">
        <v>599</v>
      </c>
      <c r="B198" s="482">
        <v>100000</v>
      </c>
      <c r="C198" s="482">
        <v>413500</v>
      </c>
      <c r="D198" s="483">
        <f t="shared" si="26"/>
        <v>513500</v>
      </c>
      <c r="E198" s="423"/>
      <c r="F198" s="421"/>
      <c r="G198" s="237"/>
    </row>
    <row r="199" spans="1:10" ht="20.100000000000001" customHeight="1" x14ac:dyDescent="0.2">
      <c r="A199" s="421" t="s">
        <v>591</v>
      </c>
      <c r="B199" s="482">
        <f>SUM(B200:B201)</f>
        <v>50000</v>
      </c>
      <c r="C199" s="482">
        <f>SUM(C200:C201)</f>
        <v>413500</v>
      </c>
      <c r="D199" s="483">
        <f t="shared" si="26"/>
        <v>463500</v>
      </c>
      <c r="E199" s="423"/>
      <c r="F199" s="421"/>
    </row>
    <row r="200" spans="1:10" ht="15.75" customHeight="1" x14ac:dyDescent="0.2">
      <c r="A200" s="424" t="s">
        <v>490</v>
      </c>
      <c r="B200" s="480">
        <v>50000</v>
      </c>
      <c r="C200" s="480">
        <v>363500</v>
      </c>
      <c r="D200" s="411">
        <f>B200+C200</f>
        <v>413500</v>
      </c>
      <c r="E200" s="426"/>
      <c r="F200" s="424"/>
    </row>
    <row r="201" spans="1:10" ht="29.25" customHeight="1" x14ac:dyDescent="0.2">
      <c r="A201" s="424" t="s">
        <v>589</v>
      </c>
      <c r="B201" s="484"/>
      <c r="C201" s="480">
        <v>50000</v>
      </c>
      <c r="D201" s="411">
        <f>B201+C201</f>
        <v>50000</v>
      </c>
      <c r="E201" s="426"/>
      <c r="F201" s="424"/>
      <c r="G201" s="237"/>
    </row>
    <row r="202" spans="1:10" ht="30.75" customHeight="1" x14ac:dyDescent="0.2">
      <c r="A202" s="421" t="s">
        <v>592</v>
      </c>
      <c r="B202" s="482">
        <v>100000</v>
      </c>
      <c r="C202" s="482">
        <f>230000</f>
        <v>230000</v>
      </c>
      <c r="D202" s="483">
        <f>SUM(B202:C202)</f>
        <v>330000</v>
      </c>
      <c r="E202" s="423"/>
      <c r="F202" s="421"/>
      <c r="G202" s="237"/>
    </row>
    <row r="203" spans="1:10" ht="36" customHeight="1" x14ac:dyDescent="0.2">
      <c r="A203" s="424" t="s">
        <v>587</v>
      </c>
      <c r="B203" s="480">
        <v>100000</v>
      </c>
      <c r="C203" s="480">
        <v>230000</v>
      </c>
      <c r="D203" s="411">
        <f>B203+C203</f>
        <v>330000</v>
      </c>
      <c r="E203" s="426"/>
      <c r="F203" s="424"/>
      <c r="H203" s="237"/>
    </row>
    <row r="204" spans="1:10" ht="29.25" customHeight="1" x14ac:dyDescent="0.2">
      <c r="A204" s="485" t="s">
        <v>274</v>
      </c>
      <c r="B204" s="486">
        <f>SUM(B4,B26,B52,B97,B124,B149,B172,B191,B195)</f>
        <v>5000000</v>
      </c>
      <c r="C204" s="486">
        <f>SUM(C4,C26,C52,C97,C124,C149,C172,C191,C195)</f>
        <v>31863813</v>
      </c>
      <c r="D204" s="487">
        <f>SUM(B204:C204)</f>
        <v>36863813</v>
      </c>
      <c r="E204" s="569">
        <f>SUM(E4,E26,E52,E97,E124,E149,E172,E191,E195)</f>
        <v>5000000</v>
      </c>
      <c r="F204" s="486">
        <f>SUM(F4,F26,F52,F97,F124,F149,F172,F191,F195)</f>
        <v>24074000</v>
      </c>
    </row>
    <row r="206" spans="1:10" x14ac:dyDescent="0.2">
      <c r="H206" s="239"/>
    </row>
    <row r="207" spans="1:10" ht="32.25" customHeight="1" x14ac:dyDescent="0.2">
      <c r="C207" s="525"/>
      <c r="D207" s="526"/>
      <c r="E207" s="527"/>
      <c r="F207" s="528"/>
      <c r="G207" s="529"/>
      <c r="H207" s="530"/>
      <c r="I207" s="528"/>
      <c r="J207" s="528"/>
    </row>
    <row r="208" spans="1:10" x14ac:dyDescent="0.2">
      <c r="C208" s="530"/>
      <c r="D208" s="526"/>
      <c r="E208" s="528"/>
      <c r="F208" s="528"/>
      <c r="G208" s="528"/>
      <c r="H208" s="529"/>
      <c r="I208" s="529"/>
      <c r="J208" s="529"/>
    </row>
    <row r="209" spans="3:25" x14ac:dyDescent="0.2">
      <c r="C209" s="528"/>
      <c r="D209" s="526"/>
      <c r="E209" s="528"/>
      <c r="F209" s="528"/>
      <c r="G209" s="526"/>
      <c r="H209" s="526"/>
      <c r="I209" s="526"/>
      <c r="J209" s="526"/>
    </row>
    <row r="210" spans="3:25" x14ac:dyDescent="0.2">
      <c r="C210" s="528"/>
      <c r="D210" s="528"/>
      <c r="E210" s="527"/>
      <c r="F210" s="528"/>
      <c r="G210" s="526"/>
      <c r="H210" s="530"/>
      <c r="I210" s="530"/>
      <c r="J210" s="531"/>
    </row>
    <row r="211" spans="3:25" x14ac:dyDescent="0.2">
      <c r="C211" s="528"/>
      <c r="D211" s="526"/>
      <c r="E211" s="527"/>
      <c r="F211" s="528"/>
      <c r="G211" s="526"/>
      <c r="H211" s="525"/>
      <c r="I211" s="530"/>
      <c r="J211" s="526"/>
    </row>
    <row r="212" spans="3:25" x14ac:dyDescent="0.2">
      <c r="C212" s="528"/>
      <c r="D212" s="526"/>
      <c r="E212" s="527"/>
      <c r="F212" s="528"/>
      <c r="G212" s="526"/>
      <c r="H212" s="530"/>
      <c r="I212" s="530"/>
      <c r="J212" s="528"/>
    </row>
    <row r="213" spans="3:25" x14ac:dyDescent="0.2">
      <c r="C213" s="528"/>
      <c r="D213" s="526"/>
      <c r="E213" s="527"/>
      <c r="F213" s="528"/>
      <c r="G213" s="526"/>
      <c r="H213" s="530"/>
      <c r="I213" s="530"/>
      <c r="J213" s="530"/>
    </row>
    <row r="214" spans="3:25" x14ac:dyDescent="0.2">
      <c r="C214" s="528"/>
      <c r="D214" s="528"/>
      <c r="E214" s="527"/>
      <c r="F214" s="528"/>
      <c r="G214" s="454"/>
      <c r="H214" s="454"/>
      <c r="I214" s="454"/>
      <c r="J214" s="454"/>
      <c r="K214" s="454"/>
      <c r="L214" s="454"/>
      <c r="M214" s="454"/>
      <c r="N214" s="454"/>
      <c r="O214" s="454"/>
      <c r="P214" s="454"/>
      <c r="Q214" s="454"/>
      <c r="R214" s="454"/>
      <c r="S214" s="454"/>
      <c r="T214" s="454"/>
      <c r="U214" s="454"/>
      <c r="V214" s="454"/>
      <c r="W214" s="454"/>
      <c r="X214" s="454"/>
      <c r="Y214" s="454"/>
    </row>
    <row r="215" spans="3:25" x14ac:dyDescent="0.2">
      <c r="C215" s="528"/>
      <c r="D215" s="528"/>
      <c r="E215" s="527"/>
      <c r="F215" s="528"/>
      <c r="G215" s="454"/>
      <c r="H215" s="454"/>
      <c r="I215" s="454"/>
      <c r="J215" s="454"/>
      <c r="K215" s="454"/>
      <c r="L215" s="454"/>
      <c r="M215" s="454"/>
      <c r="N215" s="454"/>
      <c r="O215" s="454"/>
      <c r="P215" s="454"/>
      <c r="Q215" s="454"/>
      <c r="R215" s="454"/>
      <c r="S215" s="454"/>
      <c r="T215" s="454"/>
      <c r="U215" s="454"/>
      <c r="V215" s="454"/>
      <c r="W215" s="454"/>
      <c r="X215" s="454"/>
      <c r="Y215" s="454"/>
    </row>
    <row r="216" spans="3:25" x14ac:dyDescent="0.2">
      <c r="G216" s="454"/>
      <c r="H216" s="455"/>
      <c r="I216" s="456"/>
      <c r="J216" s="456"/>
      <c r="K216" s="456"/>
      <c r="L216" s="457"/>
      <c r="M216" s="454"/>
      <c r="N216" s="454"/>
      <c r="O216" s="454"/>
      <c r="P216" s="454"/>
      <c r="Q216" s="454"/>
      <c r="R216" s="454"/>
      <c r="S216" s="454"/>
      <c r="T216" s="454"/>
      <c r="U216" s="454"/>
      <c r="V216" s="454"/>
      <c r="W216" s="454"/>
      <c r="X216" s="454"/>
      <c r="Y216" s="454"/>
    </row>
    <row r="217" spans="3:25" ht="26.25" customHeight="1" x14ac:dyDescent="0.2">
      <c r="G217" s="454"/>
      <c r="H217" s="455"/>
      <c r="I217" s="458"/>
      <c r="J217" s="458"/>
      <c r="K217" s="458"/>
      <c r="L217" s="459"/>
      <c r="M217" s="454"/>
      <c r="N217" s="454"/>
      <c r="O217" s="454"/>
      <c r="P217" s="454"/>
      <c r="Q217" s="454"/>
      <c r="R217" s="454"/>
      <c r="S217" s="454"/>
      <c r="T217" s="454"/>
      <c r="U217" s="454"/>
      <c r="V217" s="454"/>
      <c r="W217" s="454"/>
      <c r="X217" s="454"/>
      <c r="Y217" s="454"/>
    </row>
    <row r="218" spans="3:25" x14ac:dyDescent="0.2">
      <c r="G218" s="454"/>
      <c r="H218" s="455"/>
      <c r="I218" s="458"/>
      <c r="J218" s="458"/>
      <c r="K218" s="458"/>
      <c r="L218" s="460"/>
      <c r="M218" s="454"/>
      <c r="N218" s="454"/>
      <c r="O218" s="454"/>
      <c r="P218" s="454"/>
      <c r="Q218" s="454"/>
      <c r="R218" s="454"/>
      <c r="S218" s="454"/>
      <c r="T218" s="454"/>
      <c r="U218" s="454"/>
      <c r="V218" s="454"/>
      <c r="W218" s="454"/>
      <c r="X218" s="454"/>
      <c r="Y218" s="454"/>
    </row>
    <row r="219" spans="3:25" x14ac:dyDescent="0.2">
      <c r="G219" s="454"/>
      <c r="H219" s="455"/>
      <c r="I219" s="458"/>
      <c r="J219" s="458"/>
      <c r="K219" s="458"/>
      <c r="L219" s="459"/>
      <c r="M219" s="454"/>
      <c r="N219" s="454"/>
      <c r="O219" s="454"/>
      <c r="P219" s="454"/>
      <c r="Q219" s="454"/>
      <c r="R219" s="454"/>
      <c r="S219" s="454"/>
      <c r="T219" s="454"/>
      <c r="U219" s="454"/>
      <c r="V219" s="454"/>
      <c r="W219" s="454"/>
      <c r="X219" s="454"/>
      <c r="Y219" s="454"/>
    </row>
    <row r="220" spans="3:25" x14ac:dyDescent="0.2">
      <c r="G220" s="454"/>
      <c r="H220" s="461"/>
      <c r="I220" s="458"/>
      <c r="J220" s="458"/>
      <c r="K220" s="458"/>
      <c r="L220" s="454"/>
      <c r="M220" s="454"/>
      <c r="N220" s="454"/>
      <c r="O220" s="454"/>
      <c r="P220" s="454"/>
      <c r="Q220" s="454"/>
      <c r="R220" s="454"/>
      <c r="S220" s="454"/>
      <c r="T220" s="454"/>
      <c r="U220" s="454"/>
      <c r="V220" s="454"/>
      <c r="W220" s="454"/>
      <c r="X220" s="454"/>
      <c r="Y220" s="454"/>
    </row>
    <row r="221" spans="3:25" x14ac:dyDescent="0.2">
      <c r="G221" s="454"/>
      <c r="H221" s="454"/>
      <c r="I221" s="454"/>
      <c r="J221" s="454"/>
      <c r="K221" s="454"/>
      <c r="L221" s="454"/>
      <c r="M221" s="454"/>
      <c r="N221" s="454"/>
      <c r="O221" s="454"/>
      <c r="P221" s="454"/>
      <c r="Q221" s="454"/>
      <c r="R221" s="454"/>
      <c r="S221" s="454"/>
      <c r="T221" s="454"/>
      <c r="U221" s="454"/>
      <c r="V221" s="454"/>
      <c r="W221" s="454"/>
      <c r="X221" s="454"/>
      <c r="Y221" s="454"/>
    </row>
    <row r="222" spans="3:25" x14ac:dyDescent="0.2">
      <c r="G222" s="454"/>
      <c r="H222" s="454"/>
      <c r="I222" s="454"/>
      <c r="J222" s="454"/>
      <c r="K222" s="454"/>
      <c r="L222" s="454"/>
      <c r="M222" s="454"/>
      <c r="N222" s="454"/>
      <c r="O222" s="454"/>
      <c r="P222" s="454"/>
      <c r="Q222" s="454"/>
      <c r="R222" s="454"/>
      <c r="S222" s="454"/>
      <c r="T222" s="454"/>
      <c r="U222" s="454"/>
      <c r="V222" s="454"/>
      <c r="W222" s="454"/>
      <c r="X222" s="454"/>
      <c r="Y222" s="454"/>
    </row>
    <row r="223" spans="3:25" x14ac:dyDescent="0.2">
      <c r="G223" s="454"/>
      <c r="H223" s="454"/>
      <c r="I223" s="454"/>
      <c r="J223" s="454"/>
      <c r="K223" s="454"/>
      <c r="L223" s="454"/>
      <c r="M223" s="454"/>
      <c r="N223" s="454"/>
      <c r="O223" s="454"/>
      <c r="P223" s="454"/>
      <c r="Q223" s="454"/>
      <c r="R223" s="454"/>
      <c r="S223" s="454"/>
      <c r="T223" s="454"/>
      <c r="U223" s="454"/>
      <c r="V223" s="454"/>
      <c r="W223" s="454"/>
      <c r="X223" s="454"/>
      <c r="Y223" s="454"/>
    </row>
  </sheetData>
  <mergeCells count="11">
    <mergeCell ref="A190:F190"/>
    <mergeCell ref="A194:F194"/>
    <mergeCell ref="A1:D1"/>
    <mergeCell ref="A2:D2"/>
    <mergeCell ref="E1:F2"/>
    <mergeCell ref="A148:F148"/>
    <mergeCell ref="A171:F171"/>
    <mergeCell ref="A123:F123"/>
    <mergeCell ref="A96:F96"/>
    <mergeCell ref="A51:F51"/>
    <mergeCell ref="A25:F25"/>
  </mergeCells>
  <phoneticPr fontId="0" type="noConversion"/>
  <pageMargins left="0.196850393700787" right="0.196850393700787" top="0.78740157480314998" bottom="0.78740157480314998" header="0.511811023622047" footer="0.511811023622047"/>
  <pageSetup paperSize="8" scale="155" fitToHeight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1" transitionEvaluation="1">
    <tabColor theme="3" tint="0.39997558519241921"/>
  </sheetPr>
  <dimension ref="A1:R520"/>
  <sheetViews>
    <sheetView showGridLines="0" topLeftCell="A41" zoomScale="90" zoomScaleNormal="90" workbookViewId="0">
      <selection activeCell="D231" sqref="D231"/>
    </sheetView>
  </sheetViews>
  <sheetFormatPr defaultColWidth="14.85546875" defaultRowHeight="15" x14ac:dyDescent="0.2"/>
  <cols>
    <col min="1" max="1" width="4.85546875" style="83" customWidth="1"/>
    <col min="2" max="2" width="6.140625" style="84" customWidth="1"/>
    <col min="3" max="3" width="44.140625" style="5" customWidth="1"/>
    <col min="4" max="4" width="10.42578125" style="5" customWidth="1"/>
    <col min="5" max="12" width="10" style="5" customWidth="1"/>
    <col min="13" max="13" width="10.85546875" style="5" customWidth="1"/>
    <col min="14" max="14" width="11.7109375" style="5" customWidth="1"/>
    <col min="15" max="15" width="10" style="5" customWidth="1"/>
    <col min="16" max="16" width="12.140625" style="5" customWidth="1"/>
    <col min="17" max="16384" width="14.85546875" style="5"/>
  </cols>
  <sheetData>
    <row r="1" spans="1:17" s="1" customFormat="1" ht="15" customHeight="1" x14ac:dyDescent="0.2">
      <c r="A1" s="600" t="s">
        <v>186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</row>
    <row r="3" spans="1:17" s="1" customFormat="1" ht="14.25" x14ac:dyDescent="0.2">
      <c r="A3" s="2" t="s">
        <v>187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1" customFormat="1" x14ac:dyDescent="0.2">
      <c r="A4" s="2" t="s">
        <v>604</v>
      </c>
      <c r="B4" s="3"/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s="1" customFormat="1" x14ac:dyDescent="0.2">
      <c r="A5" s="2" t="s">
        <v>605</v>
      </c>
      <c r="B5" s="3"/>
      <c r="C5" s="4"/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s="1" customFormat="1" ht="9.75" customHeight="1" x14ac:dyDescent="0.2">
      <c r="A6" s="2"/>
      <c r="B6" s="3"/>
      <c r="C6" s="4"/>
      <c r="D6" s="4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s="1" customFormat="1" x14ac:dyDescent="0.2">
      <c r="A7" s="2" t="s">
        <v>189</v>
      </c>
      <c r="B7" s="3"/>
      <c r="C7" s="4"/>
      <c r="D7" s="4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s="1" customFormat="1" ht="15.75" thickBot="1" x14ac:dyDescent="0.25">
      <c r="A8" s="2"/>
      <c r="B8" s="3"/>
      <c r="C8" s="4"/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s="1" customFormat="1" ht="12.75" customHeight="1" x14ac:dyDescent="0.3">
      <c r="A9" s="6"/>
      <c r="B9" s="3"/>
      <c r="C9" s="7"/>
      <c r="D9" s="601" t="s">
        <v>190</v>
      </c>
      <c r="E9" s="602"/>
      <c r="F9" s="602"/>
      <c r="G9" s="602"/>
      <c r="H9" s="602"/>
      <c r="I9" s="602"/>
      <c r="J9" s="602"/>
      <c r="K9" s="602"/>
      <c r="L9" s="602"/>
      <c r="M9" s="603"/>
      <c r="N9" s="601" t="s">
        <v>191</v>
      </c>
      <c r="O9" s="602"/>
      <c r="P9" s="603"/>
    </row>
    <row r="10" spans="1:17" s="14" customFormat="1" ht="12.75" customHeight="1" thickBot="1" x14ac:dyDescent="0.25">
      <c r="A10" s="8"/>
      <c r="B10" s="9"/>
      <c r="C10" s="8"/>
      <c r="D10" s="10" t="s">
        <v>345</v>
      </c>
      <c r="E10" s="11" t="s">
        <v>346</v>
      </c>
      <c r="F10" s="11" t="s">
        <v>347</v>
      </c>
      <c r="G10" s="11" t="s">
        <v>348</v>
      </c>
      <c r="H10" s="11" t="s">
        <v>349</v>
      </c>
      <c r="I10" s="11" t="s">
        <v>350</v>
      </c>
      <c r="J10" s="348" t="s">
        <v>351</v>
      </c>
      <c r="K10" s="348" t="s">
        <v>352</v>
      </c>
      <c r="L10" s="348" t="s">
        <v>353</v>
      </c>
      <c r="M10" s="12" t="s">
        <v>192</v>
      </c>
      <c r="N10" s="13" t="s">
        <v>193</v>
      </c>
      <c r="O10" s="13" t="s">
        <v>194</v>
      </c>
      <c r="P10" s="12" t="s">
        <v>192</v>
      </c>
    </row>
    <row r="11" spans="1:17" s="14" customFormat="1" ht="12.75" customHeight="1" thickBot="1" x14ac:dyDescent="0.25">
      <c r="A11" s="604" t="s">
        <v>195</v>
      </c>
      <c r="B11" s="605"/>
      <c r="C11" s="606"/>
      <c r="D11" s="15" t="s">
        <v>196</v>
      </c>
      <c r="E11" s="16" t="s">
        <v>196</v>
      </c>
      <c r="F11" s="16" t="s">
        <v>196</v>
      </c>
      <c r="G11" s="16" t="s">
        <v>196</v>
      </c>
      <c r="H11" s="16" t="s">
        <v>196</v>
      </c>
      <c r="I11" s="16" t="s">
        <v>196</v>
      </c>
      <c r="J11" s="16" t="s">
        <v>196</v>
      </c>
      <c r="K11" s="16" t="s">
        <v>196</v>
      </c>
      <c r="L11" s="16" t="s">
        <v>196</v>
      </c>
      <c r="M11" s="17" t="s">
        <v>196</v>
      </c>
      <c r="N11" s="18" t="s">
        <v>196</v>
      </c>
      <c r="O11" s="16" t="s">
        <v>196</v>
      </c>
      <c r="P11" s="17" t="s">
        <v>196</v>
      </c>
    </row>
    <row r="12" spans="1:17" s="1" customFormat="1" ht="12.75" x14ac:dyDescent="0.2">
      <c r="A12" s="19">
        <v>10</v>
      </c>
      <c r="B12" s="20" t="s">
        <v>197</v>
      </c>
      <c r="C12" s="21"/>
      <c r="D12" s="22"/>
      <c r="E12" s="22"/>
      <c r="F12" s="22"/>
      <c r="G12" s="22"/>
      <c r="H12" s="22"/>
      <c r="I12" s="22"/>
      <c r="J12" s="349"/>
      <c r="K12" s="349"/>
      <c r="L12" s="349"/>
      <c r="M12" s="23"/>
      <c r="N12" s="24"/>
      <c r="O12" s="22"/>
      <c r="P12" s="23"/>
    </row>
    <row r="13" spans="1:17" s="1" customFormat="1" ht="12.75" customHeight="1" x14ac:dyDescent="0.2">
      <c r="A13" s="25"/>
      <c r="B13" s="26" t="s">
        <v>198</v>
      </c>
      <c r="C13" s="27" t="s">
        <v>199</v>
      </c>
      <c r="D13" s="28"/>
      <c r="E13" s="28"/>
      <c r="F13" s="28"/>
      <c r="G13" s="28"/>
      <c r="H13" s="28"/>
      <c r="I13" s="28"/>
      <c r="J13" s="350"/>
      <c r="K13" s="350"/>
      <c r="L13" s="350"/>
      <c r="M13" s="29"/>
      <c r="N13" s="30"/>
      <c r="O13" s="28"/>
      <c r="P13" s="29"/>
    </row>
    <row r="14" spans="1:17" s="1" customFormat="1" ht="12.75" x14ac:dyDescent="0.2">
      <c r="A14" s="31"/>
      <c r="B14" s="32"/>
      <c r="C14" s="33" t="s">
        <v>200</v>
      </c>
      <c r="D14" s="34"/>
      <c r="E14" s="34"/>
      <c r="F14" s="34"/>
      <c r="G14" s="34"/>
      <c r="H14" s="34"/>
      <c r="I14" s="34"/>
      <c r="J14" s="351"/>
      <c r="K14" s="351"/>
      <c r="L14" s="351"/>
      <c r="M14" s="35"/>
      <c r="N14" s="36"/>
      <c r="O14" s="34"/>
      <c r="P14" s="35"/>
    </row>
    <row r="15" spans="1:17" s="539" customFormat="1" ht="12.75" x14ac:dyDescent="0.2">
      <c r="A15" s="532"/>
      <c r="B15" s="533" t="s">
        <v>201</v>
      </c>
      <c r="C15" s="534"/>
      <c r="D15" s="535">
        <f>SUM(N15:O15)</f>
        <v>0</v>
      </c>
      <c r="E15" s="535">
        <v>0</v>
      </c>
      <c r="F15" s="535">
        <v>0</v>
      </c>
      <c r="G15" s="535">
        <v>0</v>
      </c>
      <c r="H15" s="535">
        <v>0</v>
      </c>
      <c r="I15" s="535">
        <v>0</v>
      </c>
      <c r="J15" s="536"/>
      <c r="K15" s="536"/>
      <c r="L15" s="536"/>
      <c r="M15" s="537">
        <f>SUM(D15:I15)</f>
        <v>0</v>
      </c>
      <c r="N15" s="538">
        <v>0</v>
      </c>
      <c r="O15" s="538">
        <v>0</v>
      </c>
      <c r="P15" s="537">
        <f>SUM(N15:O15)</f>
        <v>0</v>
      </c>
      <c r="Q15" s="539">
        <f t="shared" ref="Q15:Q58" si="0">P15-M15</f>
        <v>0</v>
      </c>
    </row>
    <row r="16" spans="1:17" s="539" customFormat="1" ht="12.75" x14ac:dyDescent="0.2">
      <c r="A16" s="532"/>
      <c r="B16" s="540">
        <v>1102</v>
      </c>
      <c r="C16" s="541"/>
      <c r="D16" s="538">
        <v>0</v>
      </c>
      <c r="E16" s="535">
        <v>0</v>
      </c>
      <c r="F16" s="535">
        <v>0</v>
      </c>
      <c r="G16" s="535">
        <v>0</v>
      </c>
      <c r="H16" s="535">
        <v>0</v>
      </c>
      <c r="I16" s="535">
        <v>0</v>
      </c>
      <c r="J16" s="536"/>
      <c r="K16" s="536"/>
      <c r="L16" s="536"/>
      <c r="M16" s="537">
        <f>SUM(D16:I16)</f>
        <v>0</v>
      </c>
      <c r="N16" s="538">
        <v>0</v>
      </c>
      <c r="O16" s="538">
        <v>0</v>
      </c>
      <c r="P16" s="537">
        <f>SUM(N16:O16)</f>
        <v>0</v>
      </c>
      <c r="Q16" s="539">
        <f t="shared" si="0"/>
        <v>0</v>
      </c>
    </row>
    <row r="17" spans="1:17" s="1" customFormat="1" ht="12.75" x14ac:dyDescent="0.2">
      <c r="A17" s="37"/>
      <c r="B17" s="39" t="s">
        <v>202</v>
      </c>
      <c r="C17" s="38" t="s">
        <v>203</v>
      </c>
      <c r="D17" s="204">
        <f t="shared" ref="D17:I17" si="1">SUM(D15:D16)</f>
        <v>0</v>
      </c>
      <c r="E17" s="204">
        <f t="shared" si="1"/>
        <v>0</v>
      </c>
      <c r="F17" s="204">
        <f t="shared" si="1"/>
        <v>0</v>
      </c>
      <c r="G17" s="204">
        <f t="shared" si="1"/>
        <v>0</v>
      </c>
      <c r="H17" s="204">
        <f t="shared" si="1"/>
        <v>0</v>
      </c>
      <c r="I17" s="204">
        <f t="shared" si="1"/>
        <v>0</v>
      </c>
      <c r="J17" s="352"/>
      <c r="K17" s="352"/>
      <c r="L17" s="352"/>
      <c r="M17" s="205">
        <f>SUM(M15:M16)</f>
        <v>0</v>
      </c>
      <c r="N17" s="206">
        <f>SUM(N15:N16)</f>
        <v>0</v>
      </c>
      <c r="O17" s="206">
        <f>SUM(O15:O16)</f>
        <v>0</v>
      </c>
      <c r="P17" s="207">
        <f>SUM(P15:P16)</f>
        <v>0</v>
      </c>
      <c r="Q17" s="1">
        <f t="shared" si="0"/>
        <v>0</v>
      </c>
    </row>
    <row r="18" spans="1:17" s="1" customFormat="1" ht="12.75" x14ac:dyDescent="0.2">
      <c r="A18" s="40"/>
      <c r="B18" s="41" t="s">
        <v>204</v>
      </c>
      <c r="C18" s="42" t="s">
        <v>205</v>
      </c>
      <c r="D18" s="208"/>
      <c r="E18" s="208"/>
      <c r="F18" s="208"/>
      <c r="G18" s="208"/>
      <c r="H18" s="208"/>
      <c r="I18" s="208"/>
      <c r="J18" s="353"/>
      <c r="K18" s="353"/>
      <c r="L18" s="353"/>
      <c r="M18" s="205"/>
      <c r="N18" s="209"/>
      <c r="O18" s="208"/>
      <c r="P18" s="210"/>
      <c r="Q18" s="1">
        <f t="shared" si="0"/>
        <v>0</v>
      </c>
    </row>
    <row r="19" spans="1:17" s="1" customFormat="1" ht="12.75" x14ac:dyDescent="0.2">
      <c r="A19" s="31"/>
      <c r="B19" s="32"/>
      <c r="C19" s="44" t="s">
        <v>206</v>
      </c>
      <c r="D19" s="211"/>
      <c r="E19" s="211"/>
      <c r="F19" s="211"/>
      <c r="G19" s="211"/>
      <c r="H19" s="211"/>
      <c r="I19" s="211"/>
      <c r="J19" s="354"/>
      <c r="K19" s="354"/>
      <c r="L19" s="354"/>
      <c r="M19" s="212"/>
      <c r="N19" s="213"/>
      <c r="O19" s="211"/>
      <c r="P19" s="214"/>
      <c r="Q19" s="1">
        <f t="shared" si="0"/>
        <v>0</v>
      </c>
    </row>
    <row r="20" spans="1:17" s="1" customFormat="1" ht="12.75" x14ac:dyDescent="0.2">
      <c r="A20" s="37"/>
      <c r="B20" s="45" t="s">
        <v>207</v>
      </c>
      <c r="C20" s="46" t="s">
        <v>255</v>
      </c>
      <c r="D20" s="138">
        <f>$P20</f>
        <v>465000</v>
      </c>
      <c r="E20" s="138"/>
      <c r="F20" s="138"/>
      <c r="G20" s="138"/>
      <c r="H20" s="138"/>
      <c r="I20" s="138"/>
      <c r="J20" s="138"/>
      <c r="K20" s="138"/>
      <c r="L20" s="138"/>
      <c r="M20" s="341">
        <f>SUM(D20:L20)</f>
        <v>465000</v>
      </c>
      <c r="N20" s="138">
        <f>TBA!K41</f>
        <v>230000</v>
      </c>
      <c r="O20" s="138">
        <f>TBA!L41</f>
        <v>235000</v>
      </c>
      <c r="P20" s="207">
        <f t="shared" ref="P20:P29" si="2">SUM(N20:O20)</f>
        <v>465000</v>
      </c>
      <c r="Q20" s="1">
        <f t="shared" si="0"/>
        <v>0</v>
      </c>
    </row>
    <row r="21" spans="1:17" s="1" customFormat="1" ht="12.75" x14ac:dyDescent="0.2">
      <c r="A21" s="37"/>
      <c r="B21" s="45" t="s">
        <v>208</v>
      </c>
      <c r="C21" s="46" t="s">
        <v>256</v>
      </c>
      <c r="D21" s="138"/>
      <c r="E21" s="138">
        <f>$P21</f>
        <v>212300</v>
      </c>
      <c r="F21" s="138"/>
      <c r="G21" s="138"/>
      <c r="H21" s="138"/>
      <c r="I21" s="138"/>
      <c r="J21" s="138"/>
      <c r="K21" s="138"/>
      <c r="L21" s="138"/>
      <c r="M21" s="341">
        <f t="shared" ref="M21:M50" si="3">SUM(D21:L21)</f>
        <v>212300</v>
      </c>
      <c r="N21" s="138">
        <f>Lakes!J39</f>
        <v>123545</v>
      </c>
      <c r="O21" s="138">
        <f>Lakes!K39</f>
        <v>88755</v>
      </c>
      <c r="P21" s="207">
        <f t="shared" si="2"/>
        <v>212300</v>
      </c>
      <c r="Q21" s="1">
        <f t="shared" si="0"/>
        <v>0</v>
      </c>
    </row>
    <row r="22" spans="1:17" s="1" customFormat="1" ht="12.75" x14ac:dyDescent="0.2">
      <c r="A22" s="37"/>
      <c r="B22" s="45" t="s">
        <v>209</v>
      </c>
      <c r="C22" s="46" t="s">
        <v>257</v>
      </c>
      <c r="D22" s="138"/>
      <c r="E22" s="138"/>
      <c r="F22" s="138">
        <f>$P22</f>
        <v>135000</v>
      </c>
      <c r="G22" s="138"/>
      <c r="H22" s="138"/>
      <c r="I22" s="138"/>
      <c r="J22" s="138"/>
      <c r="K22" s="138"/>
      <c r="L22" s="138"/>
      <c r="M22" s="341">
        <f t="shared" si="3"/>
        <v>135000</v>
      </c>
      <c r="N22" s="138">
        <f>Rivers!M40</f>
        <v>70000</v>
      </c>
      <c r="O22" s="138">
        <f>Rivers!N40</f>
        <v>65000</v>
      </c>
      <c r="P22" s="207">
        <f t="shared" si="2"/>
        <v>135000</v>
      </c>
      <c r="Q22" s="1">
        <f t="shared" si="0"/>
        <v>0</v>
      </c>
    </row>
    <row r="23" spans="1:17" s="1" customFormat="1" ht="12.75" x14ac:dyDescent="0.2">
      <c r="A23" s="37"/>
      <c r="B23" s="45" t="s">
        <v>148</v>
      </c>
      <c r="C23" s="46" t="s">
        <v>258</v>
      </c>
      <c r="D23" s="138"/>
      <c r="E23" s="138"/>
      <c r="F23" s="138"/>
      <c r="G23" s="138">
        <f>$P23</f>
        <v>162500</v>
      </c>
      <c r="H23" s="138"/>
      <c r="I23" s="138"/>
      <c r="J23" s="138"/>
      <c r="K23" s="138"/>
      <c r="L23" s="138"/>
      <c r="M23" s="341">
        <f t="shared" si="3"/>
        <v>162500</v>
      </c>
      <c r="N23" s="138">
        <f>LME!L42</f>
        <v>138250</v>
      </c>
      <c r="O23" s="138">
        <f>LME!M42</f>
        <v>24250</v>
      </c>
      <c r="P23" s="207">
        <f t="shared" si="2"/>
        <v>162500</v>
      </c>
      <c r="Q23" s="1">
        <f t="shared" si="0"/>
        <v>0</v>
      </c>
    </row>
    <row r="24" spans="1:17" s="1" customFormat="1" ht="12.75" x14ac:dyDescent="0.2">
      <c r="A24" s="37"/>
      <c r="B24" s="45" t="s">
        <v>149</v>
      </c>
      <c r="C24" s="46" t="s">
        <v>259</v>
      </c>
      <c r="D24" s="138"/>
      <c r="E24" s="138"/>
      <c r="F24" s="138"/>
      <c r="G24" s="138"/>
      <c r="H24" s="138">
        <f>$P24</f>
        <v>228000</v>
      </c>
      <c r="I24" s="138"/>
      <c r="J24" s="138"/>
      <c r="K24" s="138"/>
      <c r="L24" s="138"/>
      <c r="M24" s="341">
        <f t="shared" si="3"/>
        <v>228000</v>
      </c>
      <c r="N24" s="138">
        <f>OO!K25</f>
        <v>138000</v>
      </c>
      <c r="O24" s="138">
        <f>OO!L25</f>
        <v>90000</v>
      </c>
      <c r="P24" s="207">
        <f t="shared" si="2"/>
        <v>228000</v>
      </c>
      <c r="Q24" s="1">
        <f t="shared" si="0"/>
        <v>0</v>
      </c>
    </row>
    <row r="25" spans="1:17" s="1" customFormat="1" ht="12.75" x14ac:dyDescent="0.2">
      <c r="A25" s="37"/>
      <c r="B25" s="45" t="s">
        <v>150</v>
      </c>
      <c r="C25" s="46" t="s">
        <v>260</v>
      </c>
      <c r="D25" s="138"/>
      <c r="E25" s="138"/>
      <c r="F25" s="138"/>
      <c r="G25" s="138"/>
      <c r="H25" s="138"/>
      <c r="I25" s="138">
        <f>$P25</f>
        <v>100000</v>
      </c>
      <c r="J25" s="138"/>
      <c r="K25" s="138"/>
      <c r="L25" s="138"/>
      <c r="M25" s="341">
        <f t="shared" si="3"/>
        <v>100000</v>
      </c>
      <c r="N25" s="138">
        <f>'Cross cutting'!I49</f>
        <v>50000</v>
      </c>
      <c r="O25" s="138">
        <f>'Cross cutting'!J49</f>
        <v>50000</v>
      </c>
      <c r="P25" s="207">
        <f t="shared" si="2"/>
        <v>100000</v>
      </c>
      <c r="Q25" s="1">
        <f t="shared" si="0"/>
        <v>0</v>
      </c>
    </row>
    <row r="26" spans="1:17" s="1" customFormat="1" ht="12.75" x14ac:dyDescent="0.2">
      <c r="A26" s="37"/>
      <c r="B26" s="45" t="s">
        <v>151</v>
      </c>
      <c r="C26" s="46" t="s">
        <v>261</v>
      </c>
      <c r="D26" s="138"/>
      <c r="E26" s="138"/>
      <c r="F26" s="138"/>
      <c r="G26" s="138"/>
      <c r="H26" s="138"/>
      <c r="I26" s="138"/>
      <c r="J26" s="138">
        <f>$P26</f>
        <v>0</v>
      </c>
      <c r="K26" s="138"/>
      <c r="L26" s="138"/>
      <c r="M26" s="341">
        <f t="shared" si="3"/>
        <v>0</v>
      </c>
      <c r="N26" s="138">
        <f>'Data &amp; Information Management'!K50</f>
        <v>0</v>
      </c>
      <c r="O26" s="138">
        <f>'Data &amp; Information Management'!L50</f>
        <v>0</v>
      </c>
      <c r="P26" s="207">
        <f t="shared" si="2"/>
        <v>0</v>
      </c>
      <c r="Q26" s="1">
        <f t="shared" si="0"/>
        <v>0</v>
      </c>
    </row>
    <row r="27" spans="1:17" s="1" customFormat="1" ht="12.75" x14ac:dyDescent="0.2">
      <c r="A27" s="37"/>
      <c r="B27" s="45" t="s">
        <v>152</v>
      </c>
      <c r="C27" s="46" t="s">
        <v>354</v>
      </c>
      <c r="D27" s="138"/>
      <c r="E27" s="138"/>
      <c r="F27" s="138"/>
      <c r="G27" s="138"/>
      <c r="H27" s="138"/>
      <c r="I27" s="138"/>
      <c r="J27" s="138"/>
      <c r="K27" s="138">
        <f>$P27</f>
        <v>0</v>
      </c>
      <c r="L27" s="138"/>
      <c r="M27" s="341">
        <f t="shared" si="3"/>
        <v>0</v>
      </c>
      <c r="N27" s="138">
        <f>Evaluation!F43</f>
        <v>0</v>
      </c>
      <c r="O27" s="138">
        <f>Evaluation!G43</f>
        <v>0</v>
      </c>
      <c r="P27" s="207">
        <f t="shared" si="2"/>
        <v>0</v>
      </c>
      <c r="Q27" s="1">
        <f t="shared" si="0"/>
        <v>0</v>
      </c>
    </row>
    <row r="28" spans="1:17" s="1" customFormat="1" ht="12.75" x14ac:dyDescent="0.2">
      <c r="A28" s="37"/>
      <c r="B28" s="45" t="s">
        <v>153</v>
      </c>
      <c r="C28" s="1" t="s">
        <v>355</v>
      </c>
      <c r="D28" s="138"/>
      <c r="E28" s="138"/>
      <c r="F28" s="138"/>
      <c r="G28" s="138"/>
      <c r="H28" s="138"/>
      <c r="I28" s="138"/>
      <c r="J28" s="138"/>
      <c r="K28" s="138"/>
      <c r="L28" s="138">
        <f>$P28</f>
        <v>300000</v>
      </c>
      <c r="M28" s="341">
        <f t="shared" si="3"/>
        <v>300000</v>
      </c>
      <c r="N28" s="138">
        <f>PM!I43</f>
        <v>150000</v>
      </c>
      <c r="O28" s="138">
        <f>PM!J43</f>
        <v>150000</v>
      </c>
      <c r="P28" s="207">
        <f t="shared" si="2"/>
        <v>300000</v>
      </c>
      <c r="Q28" s="1">
        <f t="shared" si="0"/>
        <v>0</v>
      </c>
    </row>
    <row r="29" spans="1:17" s="1" customFormat="1" ht="12.75" x14ac:dyDescent="0.2">
      <c r="A29" s="37"/>
      <c r="B29" s="39" t="s">
        <v>210</v>
      </c>
      <c r="C29" s="38" t="s">
        <v>203</v>
      </c>
      <c r="D29" s="204">
        <f t="shared" ref="D29:L29" si="4">SUM(D20:D28)</f>
        <v>465000</v>
      </c>
      <c r="E29" s="204">
        <f t="shared" si="4"/>
        <v>212300</v>
      </c>
      <c r="F29" s="204">
        <f t="shared" si="4"/>
        <v>135000</v>
      </c>
      <c r="G29" s="204">
        <f t="shared" si="4"/>
        <v>162500</v>
      </c>
      <c r="H29" s="204">
        <f t="shared" si="4"/>
        <v>228000</v>
      </c>
      <c r="I29" s="204">
        <f t="shared" si="4"/>
        <v>100000</v>
      </c>
      <c r="J29" s="204">
        <f t="shared" si="4"/>
        <v>0</v>
      </c>
      <c r="K29" s="204">
        <f t="shared" si="4"/>
        <v>0</v>
      </c>
      <c r="L29" s="204">
        <f t="shared" si="4"/>
        <v>300000</v>
      </c>
      <c r="M29" s="341">
        <f t="shared" si="3"/>
        <v>1602800</v>
      </c>
      <c r="N29" s="204">
        <f>SUM(N20:N28)</f>
        <v>899795</v>
      </c>
      <c r="O29" s="204">
        <f>SUM(O20:O28)</f>
        <v>703005</v>
      </c>
      <c r="P29" s="207">
        <f t="shared" si="2"/>
        <v>1602800</v>
      </c>
      <c r="Q29" s="1">
        <f t="shared" si="0"/>
        <v>0</v>
      </c>
    </row>
    <row r="30" spans="1:17" s="1" customFormat="1" ht="12.75" hidden="1" x14ac:dyDescent="0.2">
      <c r="A30" s="40"/>
      <c r="B30" s="47" t="s">
        <v>211</v>
      </c>
      <c r="C30" s="48" t="s">
        <v>212</v>
      </c>
      <c r="D30" s="208"/>
      <c r="E30" s="208"/>
      <c r="F30" s="208"/>
      <c r="G30" s="208"/>
      <c r="H30" s="208"/>
      <c r="I30" s="208"/>
      <c r="J30" s="353"/>
      <c r="K30" s="353"/>
      <c r="L30" s="353"/>
      <c r="M30" s="341">
        <f t="shared" si="3"/>
        <v>0</v>
      </c>
      <c r="N30" s="209"/>
      <c r="O30" s="208"/>
      <c r="P30" s="210"/>
      <c r="Q30" s="1">
        <f t="shared" si="0"/>
        <v>0</v>
      </c>
    </row>
    <row r="31" spans="1:17" s="1" customFormat="1" ht="12.75" hidden="1" x14ac:dyDescent="0.2">
      <c r="A31" s="31"/>
      <c r="B31" s="49"/>
      <c r="C31" s="33" t="s">
        <v>200</v>
      </c>
      <c r="D31" s="211"/>
      <c r="E31" s="211"/>
      <c r="F31" s="211"/>
      <c r="G31" s="211"/>
      <c r="H31" s="211"/>
      <c r="I31" s="211"/>
      <c r="J31" s="354"/>
      <c r="K31" s="354"/>
      <c r="L31" s="354"/>
      <c r="M31" s="341">
        <f t="shared" si="3"/>
        <v>0</v>
      </c>
      <c r="N31" s="213"/>
      <c r="O31" s="211"/>
      <c r="P31" s="214"/>
      <c r="Q31" s="1">
        <f t="shared" si="0"/>
        <v>0</v>
      </c>
    </row>
    <row r="32" spans="1:17" s="1" customFormat="1" ht="12.75" hidden="1" x14ac:dyDescent="0.2">
      <c r="A32" s="37"/>
      <c r="B32" s="39" t="s">
        <v>213</v>
      </c>
      <c r="C32" s="50"/>
      <c r="D32" s="215"/>
      <c r="E32" s="215"/>
      <c r="F32" s="215"/>
      <c r="G32" s="215"/>
      <c r="H32" s="215"/>
      <c r="I32" s="215"/>
      <c r="J32" s="357"/>
      <c r="K32" s="357"/>
      <c r="L32" s="357"/>
      <c r="M32" s="341">
        <f t="shared" si="3"/>
        <v>0</v>
      </c>
      <c r="N32" s="199"/>
      <c r="O32" s="215"/>
      <c r="P32" s="207">
        <f>SUM(N32:O32)</f>
        <v>0</v>
      </c>
      <c r="Q32" s="1">
        <f t="shared" si="0"/>
        <v>0</v>
      </c>
    </row>
    <row r="33" spans="1:17" s="1" customFormat="1" ht="12.75" hidden="1" x14ac:dyDescent="0.2">
      <c r="A33" s="37"/>
      <c r="B33" s="39" t="s">
        <v>214</v>
      </c>
      <c r="C33" s="50"/>
      <c r="D33" s="215"/>
      <c r="E33" s="215"/>
      <c r="F33" s="215"/>
      <c r="G33" s="215"/>
      <c r="H33" s="215"/>
      <c r="I33" s="215"/>
      <c r="J33" s="357"/>
      <c r="K33" s="357"/>
      <c r="L33" s="357"/>
      <c r="M33" s="341">
        <f t="shared" si="3"/>
        <v>0</v>
      </c>
      <c r="N33" s="199"/>
      <c r="O33" s="215"/>
      <c r="P33" s="207">
        <f>SUM(N33:O33)</f>
        <v>0</v>
      </c>
      <c r="Q33" s="1">
        <f t="shared" si="0"/>
        <v>0</v>
      </c>
    </row>
    <row r="34" spans="1:17" s="1" customFormat="1" ht="12.75" hidden="1" x14ac:dyDescent="0.2">
      <c r="A34" s="37"/>
      <c r="B34" s="39" t="s">
        <v>215</v>
      </c>
      <c r="C34" s="50"/>
      <c r="D34" s="215"/>
      <c r="E34" s="215"/>
      <c r="F34" s="215"/>
      <c r="G34" s="215"/>
      <c r="H34" s="215"/>
      <c r="I34" s="215"/>
      <c r="J34" s="357"/>
      <c r="K34" s="357"/>
      <c r="L34" s="357"/>
      <c r="M34" s="341">
        <f t="shared" si="3"/>
        <v>0</v>
      </c>
      <c r="N34" s="199"/>
      <c r="O34" s="215"/>
      <c r="P34" s="207">
        <f>SUM(N34:O34)</f>
        <v>0</v>
      </c>
      <c r="Q34" s="1">
        <f t="shared" si="0"/>
        <v>0</v>
      </c>
    </row>
    <row r="35" spans="1:17" s="1" customFormat="1" ht="12.75" hidden="1" x14ac:dyDescent="0.2">
      <c r="A35" s="37"/>
      <c r="B35" s="39" t="s">
        <v>216</v>
      </c>
      <c r="C35" s="38" t="s">
        <v>203</v>
      </c>
      <c r="D35" s="204">
        <f>SUM(D32:D34)</f>
        <v>0</v>
      </c>
      <c r="E35" s="204">
        <f t="shared" ref="E35:O35" si="5">SUM(E32:E34)</f>
        <v>0</v>
      </c>
      <c r="F35" s="204">
        <f t="shared" si="5"/>
        <v>0</v>
      </c>
      <c r="G35" s="204">
        <f t="shared" si="5"/>
        <v>0</v>
      </c>
      <c r="H35" s="204">
        <f t="shared" si="5"/>
        <v>0</v>
      </c>
      <c r="I35" s="204">
        <f t="shared" si="5"/>
        <v>0</v>
      </c>
      <c r="J35" s="356"/>
      <c r="K35" s="356"/>
      <c r="L35" s="356"/>
      <c r="M35" s="341">
        <f t="shared" si="3"/>
        <v>0</v>
      </c>
      <c r="N35" s="206">
        <f t="shared" si="5"/>
        <v>0</v>
      </c>
      <c r="O35" s="204">
        <f t="shared" si="5"/>
        <v>0</v>
      </c>
      <c r="P35" s="207">
        <f>SUM(D35:O35)</f>
        <v>0</v>
      </c>
      <c r="Q35" s="1">
        <f t="shared" si="0"/>
        <v>0</v>
      </c>
    </row>
    <row r="36" spans="1:17" s="1" customFormat="1" ht="12.75" hidden="1" x14ac:dyDescent="0.2">
      <c r="A36" s="37"/>
      <c r="B36" s="51" t="s">
        <v>217</v>
      </c>
      <c r="C36" s="52" t="s">
        <v>218</v>
      </c>
      <c r="D36" s="138"/>
      <c r="E36" s="138"/>
      <c r="F36" s="138"/>
      <c r="G36" s="138"/>
      <c r="H36" s="138"/>
      <c r="I36" s="138"/>
      <c r="J36" s="355"/>
      <c r="K36" s="355"/>
      <c r="L36" s="355"/>
      <c r="M36" s="341">
        <f t="shared" si="3"/>
        <v>0</v>
      </c>
      <c r="N36" s="216"/>
      <c r="O36" s="138"/>
      <c r="P36" s="207"/>
      <c r="Q36" s="1">
        <f t="shared" si="0"/>
        <v>0</v>
      </c>
    </row>
    <row r="37" spans="1:17" s="1" customFormat="1" ht="12.75" hidden="1" x14ac:dyDescent="0.2">
      <c r="A37" s="37"/>
      <c r="B37" s="39" t="s">
        <v>219</v>
      </c>
      <c r="C37" s="50"/>
      <c r="D37" s="138"/>
      <c r="E37" s="138"/>
      <c r="F37" s="138"/>
      <c r="G37" s="138"/>
      <c r="H37" s="138"/>
      <c r="I37" s="138"/>
      <c r="J37" s="355"/>
      <c r="K37" s="355"/>
      <c r="L37" s="355"/>
      <c r="M37" s="341">
        <f t="shared" si="3"/>
        <v>0</v>
      </c>
      <c r="N37" s="199"/>
      <c r="O37" s="215"/>
      <c r="P37" s="207">
        <f>SUM(N37:O37)</f>
        <v>0</v>
      </c>
      <c r="Q37" s="1">
        <f t="shared" si="0"/>
        <v>0</v>
      </c>
    </row>
    <row r="38" spans="1:17" s="1" customFormat="1" ht="12.75" hidden="1" x14ac:dyDescent="0.2">
      <c r="A38" s="37"/>
      <c r="B38" s="39" t="s">
        <v>220</v>
      </c>
      <c r="C38" s="50"/>
      <c r="D38" s="138"/>
      <c r="E38" s="138"/>
      <c r="F38" s="138"/>
      <c r="G38" s="138"/>
      <c r="H38" s="138"/>
      <c r="I38" s="138"/>
      <c r="J38" s="355"/>
      <c r="K38" s="355"/>
      <c r="L38" s="355"/>
      <c r="M38" s="341">
        <f t="shared" si="3"/>
        <v>0</v>
      </c>
      <c r="N38" s="199"/>
      <c r="O38" s="215"/>
      <c r="P38" s="207">
        <f>SUM(N38:O38)</f>
        <v>0</v>
      </c>
      <c r="Q38" s="1">
        <f t="shared" si="0"/>
        <v>0</v>
      </c>
    </row>
    <row r="39" spans="1:17" s="1" customFormat="1" ht="12.75" hidden="1" x14ac:dyDescent="0.2">
      <c r="A39" s="37"/>
      <c r="B39" s="39" t="s">
        <v>221</v>
      </c>
      <c r="C39" s="50"/>
      <c r="D39" s="138"/>
      <c r="E39" s="138"/>
      <c r="F39" s="138"/>
      <c r="G39" s="138"/>
      <c r="H39" s="138"/>
      <c r="I39" s="138"/>
      <c r="J39" s="355"/>
      <c r="K39" s="355"/>
      <c r="L39" s="355"/>
      <c r="M39" s="341">
        <f t="shared" si="3"/>
        <v>0</v>
      </c>
      <c r="N39" s="199"/>
      <c r="O39" s="215"/>
      <c r="P39" s="207">
        <f>SUM(N39:O39)</f>
        <v>0</v>
      </c>
      <c r="Q39" s="1">
        <f t="shared" si="0"/>
        <v>0</v>
      </c>
    </row>
    <row r="40" spans="1:17" s="1" customFormat="1" ht="12.75" hidden="1" x14ac:dyDescent="0.2">
      <c r="A40" s="37"/>
      <c r="B40" s="39" t="s">
        <v>222</v>
      </c>
      <c r="C40" s="38" t="s">
        <v>203</v>
      </c>
      <c r="D40" s="204">
        <f>SUM(D37:D39)</f>
        <v>0</v>
      </c>
      <c r="E40" s="204">
        <f t="shared" ref="E40:O40" si="6">SUM(E37:E39)</f>
        <v>0</v>
      </c>
      <c r="F40" s="204">
        <f t="shared" si="6"/>
        <v>0</v>
      </c>
      <c r="G40" s="204">
        <f t="shared" si="6"/>
        <v>0</v>
      </c>
      <c r="H40" s="204">
        <f t="shared" si="6"/>
        <v>0</v>
      </c>
      <c r="I40" s="204">
        <f t="shared" si="6"/>
        <v>0</v>
      </c>
      <c r="J40" s="356"/>
      <c r="K40" s="356"/>
      <c r="L40" s="356"/>
      <c r="M40" s="341">
        <f t="shared" si="3"/>
        <v>0</v>
      </c>
      <c r="N40" s="206">
        <f t="shared" si="6"/>
        <v>0</v>
      </c>
      <c r="O40" s="204">
        <f t="shared" si="6"/>
        <v>0</v>
      </c>
      <c r="P40" s="207">
        <f>SUM(D40:O40)</f>
        <v>0</v>
      </c>
      <c r="Q40" s="1">
        <f t="shared" si="0"/>
        <v>0</v>
      </c>
    </row>
    <row r="41" spans="1:17" s="1" customFormat="1" ht="12.75" x14ac:dyDescent="0.2">
      <c r="A41" s="37"/>
      <c r="B41" s="51" t="s">
        <v>223</v>
      </c>
      <c r="C41" s="52" t="s">
        <v>224</v>
      </c>
      <c r="D41" s="138"/>
      <c r="E41" s="138"/>
      <c r="F41" s="138"/>
      <c r="G41" s="138"/>
      <c r="H41" s="138"/>
      <c r="I41" s="138"/>
      <c r="J41" s="355"/>
      <c r="K41" s="355"/>
      <c r="L41" s="355"/>
      <c r="M41" s="341">
        <f t="shared" si="3"/>
        <v>0</v>
      </c>
      <c r="N41" s="216"/>
      <c r="O41" s="138"/>
      <c r="P41" s="207"/>
      <c r="Q41" s="1">
        <f t="shared" si="0"/>
        <v>0</v>
      </c>
    </row>
    <row r="42" spans="1:17" s="87" customFormat="1" ht="12.75" x14ac:dyDescent="0.2">
      <c r="A42" s="85"/>
      <c r="B42" s="86" t="s">
        <v>225</v>
      </c>
      <c r="C42" s="46" t="s">
        <v>255</v>
      </c>
      <c r="D42" s="138">
        <f>$P42</f>
        <v>40000</v>
      </c>
      <c r="E42" s="138"/>
      <c r="F42" s="138"/>
      <c r="G42" s="138"/>
      <c r="H42" s="138"/>
      <c r="I42" s="138"/>
      <c r="J42" s="138"/>
      <c r="K42" s="138"/>
      <c r="L42" s="138"/>
      <c r="M42" s="341">
        <f t="shared" si="3"/>
        <v>40000</v>
      </c>
      <c r="N42" s="198">
        <f>TBA!K55</f>
        <v>20000</v>
      </c>
      <c r="O42" s="198">
        <f>TBA!L55</f>
        <v>20000</v>
      </c>
      <c r="P42" s="217">
        <f t="shared" ref="P42:P50" si="7">SUM(N42:O42)</f>
        <v>40000</v>
      </c>
      <c r="Q42" s="1">
        <f t="shared" si="0"/>
        <v>0</v>
      </c>
    </row>
    <row r="43" spans="1:17" s="1" customFormat="1" ht="12.75" x14ac:dyDescent="0.2">
      <c r="A43" s="37"/>
      <c r="B43" s="39" t="s">
        <v>226</v>
      </c>
      <c r="C43" s="46" t="s">
        <v>256</v>
      </c>
      <c r="D43" s="138"/>
      <c r="E43" s="138">
        <f>$P43</f>
        <v>79000</v>
      </c>
      <c r="F43" s="138"/>
      <c r="G43" s="138"/>
      <c r="H43" s="138"/>
      <c r="I43" s="138"/>
      <c r="J43" s="138"/>
      <c r="K43" s="138"/>
      <c r="L43" s="138"/>
      <c r="M43" s="341">
        <f t="shared" si="3"/>
        <v>79000</v>
      </c>
      <c r="N43" s="199">
        <f>Lakes!J59</f>
        <v>50500</v>
      </c>
      <c r="O43" s="199">
        <f>Lakes!K59</f>
        <v>28500</v>
      </c>
      <c r="P43" s="207">
        <f t="shared" si="7"/>
        <v>79000</v>
      </c>
      <c r="Q43" s="1">
        <f t="shared" si="0"/>
        <v>0</v>
      </c>
    </row>
    <row r="44" spans="1:17" s="1" customFormat="1" ht="12.75" x14ac:dyDescent="0.2">
      <c r="A44" s="37"/>
      <c r="B44" s="39" t="s">
        <v>227</v>
      </c>
      <c r="C44" s="46" t="s">
        <v>257</v>
      </c>
      <c r="D44" s="138"/>
      <c r="E44" s="138"/>
      <c r="F44" s="138">
        <f>$P44</f>
        <v>0</v>
      </c>
      <c r="G44" s="138"/>
      <c r="H44" s="138"/>
      <c r="I44" s="138"/>
      <c r="J44" s="138"/>
      <c r="K44" s="138"/>
      <c r="L44" s="138"/>
      <c r="M44" s="341">
        <f t="shared" si="3"/>
        <v>0</v>
      </c>
      <c r="N44" s="199">
        <f>Rivers!M55</f>
        <v>0</v>
      </c>
      <c r="O44" s="199">
        <f>Rivers!N55</f>
        <v>0</v>
      </c>
      <c r="P44" s="207">
        <f t="shared" si="7"/>
        <v>0</v>
      </c>
      <c r="Q44" s="1">
        <f t="shared" si="0"/>
        <v>0</v>
      </c>
    </row>
    <row r="45" spans="1:17" s="1" customFormat="1" ht="12.75" x14ac:dyDescent="0.2">
      <c r="A45" s="37"/>
      <c r="B45" s="39" t="s">
        <v>161</v>
      </c>
      <c r="C45" s="46" t="s">
        <v>258</v>
      </c>
      <c r="D45" s="138"/>
      <c r="E45" s="138"/>
      <c r="F45" s="138"/>
      <c r="G45" s="138">
        <f>$P45</f>
        <v>30000</v>
      </c>
      <c r="H45" s="138"/>
      <c r="I45" s="138"/>
      <c r="J45" s="138"/>
      <c r="K45" s="138"/>
      <c r="L45" s="138"/>
      <c r="M45" s="341">
        <f t="shared" si="3"/>
        <v>30000</v>
      </c>
      <c r="N45" s="199">
        <f>LME!L58</f>
        <v>15000</v>
      </c>
      <c r="O45" s="199">
        <f>LME!M58</f>
        <v>15000</v>
      </c>
      <c r="P45" s="207">
        <f t="shared" si="7"/>
        <v>30000</v>
      </c>
      <c r="Q45" s="1">
        <f t="shared" si="0"/>
        <v>0</v>
      </c>
    </row>
    <row r="46" spans="1:17" s="1" customFormat="1" ht="12.75" x14ac:dyDescent="0.2">
      <c r="A46" s="37"/>
      <c r="B46" s="39" t="s">
        <v>162</v>
      </c>
      <c r="C46" s="46" t="s">
        <v>259</v>
      </c>
      <c r="D46" s="138"/>
      <c r="E46" s="138"/>
      <c r="F46" s="138"/>
      <c r="G46" s="138"/>
      <c r="H46" s="138">
        <f>$P46</f>
        <v>20000</v>
      </c>
      <c r="I46" s="138"/>
      <c r="J46" s="138"/>
      <c r="K46" s="138"/>
      <c r="L46" s="138"/>
      <c r="M46" s="341">
        <f t="shared" si="3"/>
        <v>20000</v>
      </c>
      <c r="N46" s="199">
        <f>OO!K40</f>
        <v>10000</v>
      </c>
      <c r="O46" s="199">
        <f>OO!L40</f>
        <v>10000</v>
      </c>
      <c r="P46" s="207">
        <f t="shared" si="7"/>
        <v>20000</v>
      </c>
      <c r="Q46" s="1">
        <f t="shared" si="0"/>
        <v>0</v>
      </c>
    </row>
    <row r="47" spans="1:17" s="1" customFormat="1" ht="12.75" x14ac:dyDescent="0.2">
      <c r="A47" s="37"/>
      <c r="B47" s="39" t="s">
        <v>163</v>
      </c>
      <c r="C47" s="46" t="s">
        <v>260</v>
      </c>
      <c r="D47" s="138"/>
      <c r="E47" s="138"/>
      <c r="F47" s="138"/>
      <c r="G47" s="138"/>
      <c r="H47" s="138"/>
      <c r="I47" s="138">
        <f>$P47</f>
        <v>0</v>
      </c>
      <c r="J47" s="138"/>
      <c r="K47" s="138"/>
      <c r="L47" s="138"/>
      <c r="M47" s="341">
        <f t="shared" si="3"/>
        <v>0</v>
      </c>
      <c r="N47" s="199">
        <f>'Cross cutting'!I69</f>
        <v>0</v>
      </c>
      <c r="O47" s="199">
        <f>'Cross cutting'!J69</f>
        <v>0</v>
      </c>
      <c r="P47" s="207">
        <f t="shared" si="7"/>
        <v>0</v>
      </c>
      <c r="Q47" s="1">
        <f t="shared" si="0"/>
        <v>0</v>
      </c>
    </row>
    <row r="48" spans="1:17" s="1" customFormat="1" ht="12.75" x14ac:dyDescent="0.2">
      <c r="A48" s="37"/>
      <c r="B48" s="39" t="s">
        <v>164</v>
      </c>
      <c r="C48" s="46" t="s">
        <v>261</v>
      </c>
      <c r="D48" s="138"/>
      <c r="E48" s="138"/>
      <c r="F48" s="138"/>
      <c r="G48" s="138"/>
      <c r="H48" s="138"/>
      <c r="I48" s="138"/>
      <c r="J48" s="138">
        <f>$P48</f>
        <v>10000</v>
      </c>
      <c r="K48" s="138"/>
      <c r="L48" s="138"/>
      <c r="M48" s="341">
        <f t="shared" si="3"/>
        <v>10000</v>
      </c>
      <c r="N48" s="199">
        <f>'Data &amp; Information Management'!K63</f>
        <v>5000</v>
      </c>
      <c r="O48" s="199">
        <f>'Data &amp; Information Management'!L63</f>
        <v>5000</v>
      </c>
      <c r="P48" s="207">
        <f t="shared" si="7"/>
        <v>10000</v>
      </c>
      <c r="Q48" s="1">
        <f t="shared" si="0"/>
        <v>0</v>
      </c>
    </row>
    <row r="49" spans="1:17" s="1" customFormat="1" ht="12.75" x14ac:dyDescent="0.2">
      <c r="A49" s="37"/>
      <c r="B49" s="39" t="s">
        <v>165</v>
      </c>
      <c r="C49" s="46" t="s">
        <v>354</v>
      </c>
      <c r="D49" s="138"/>
      <c r="E49" s="138"/>
      <c r="F49" s="138"/>
      <c r="G49" s="138"/>
      <c r="H49" s="138"/>
      <c r="I49" s="138"/>
      <c r="J49" s="138"/>
      <c r="K49" s="138">
        <f>$P49</f>
        <v>0</v>
      </c>
      <c r="L49" s="138"/>
      <c r="M49" s="341">
        <f t="shared" si="3"/>
        <v>0</v>
      </c>
      <c r="N49" s="199">
        <f>Evaluation!F63</f>
        <v>0</v>
      </c>
      <c r="O49" s="199">
        <f>Evaluation!G63</f>
        <v>0</v>
      </c>
      <c r="P49" s="207">
        <f t="shared" si="7"/>
        <v>0</v>
      </c>
      <c r="Q49" s="1">
        <f t="shared" si="0"/>
        <v>0</v>
      </c>
    </row>
    <row r="50" spans="1:17" s="1" customFormat="1" ht="12.75" x14ac:dyDescent="0.2">
      <c r="A50" s="37"/>
      <c r="B50" s="39" t="s">
        <v>166</v>
      </c>
      <c r="C50" s="1" t="s">
        <v>355</v>
      </c>
      <c r="D50" s="138"/>
      <c r="E50" s="138"/>
      <c r="F50" s="138"/>
      <c r="G50" s="138"/>
      <c r="H50" s="138"/>
      <c r="I50" s="138"/>
      <c r="J50" s="138"/>
      <c r="K50" s="138"/>
      <c r="L50" s="138">
        <f>$P50</f>
        <v>50000</v>
      </c>
      <c r="M50" s="341">
        <f t="shared" si="3"/>
        <v>50000</v>
      </c>
      <c r="N50" s="199">
        <f>PM!I63</f>
        <v>35000</v>
      </c>
      <c r="O50" s="199">
        <f>PM!J63</f>
        <v>15000</v>
      </c>
      <c r="P50" s="207">
        <f t="shared" si="7"/>
        <v>50000</v>
      </c>
      <c r="Q50" s="1">
        <f t="shared" si="0"/>
        <v>0</v>
      </c>
    </row>
    <row r="51" spans="1:17" s="1" customFormat="1" ht="12.75" x14ac:dyDescent="0.2">
      <c r="A51" s="37"/>
      <c r="B51" s="39" t="s">
        <v>228</v>
      </c>
      <c r="C51" s="38" t="s">
        <v>203</v>
      </c>
      <c r="D51" s="204">
        <f t="shared" ref="D51:L51" si="8">SUM(D42:D50)</f>
        <v>40000</v>
      </c>
      <c r="E51" s="204">
        <f t="shared" si="8"/>
        <v>79000</v>
      </c>
      <c r="F51" s="204">
        <f t="shared" si="8"/>
        <v>0</v>
      </c>
      <c r="G51" s="204">
        <f t="shared" si="8"/>
        <v>30000</v>
      </c>
      <c r="H51" s="204">
        <f t="shared" si="8"/>
        <v>20000</v>
      </c>
      <c r="I51" s="204">
        <f t="shared" si="8"/>
        <v>0</v>
      </c>
      <c r="J51" s="204">
        <f t="shared" si="8"/>
        <v>10000</v>
      </c>
      <c r="K51" s="204">
        <f t="shared" si="8"/>
        <v>0</v>
      </c>
      <c r="L51" s="204">
        <f t="shared" si="8"/>
        <v>50000</v>
      </c>
      <c r="M51" s="205">
        <f>SUM(D51:L51)</f>
        <v>229000</v>
      </c>
      <c r="N51" s="204">
        <f>SUM(N42:N50)</f>
        <v>135500</v>
      </c>
      <c r="O51" s="204">
        <f>SUM(O42:O50)</f>
        <v>93500</v>
      </c>
      <c r="P51" s="210">
        <f>SUM(N51:O51)</f>
        <v>229000</v>
      </c>
      <c r="Q51" s="1">
        <f t="shared" si="0"/>
        <v>0</v>
      </c>
    </row>
    <row r="52" spans="1:17" s="1" customFormat="1" ht="12.75" x14ac:dyDescent="0.2">
      <c r="A52" s="53"/>
      <c r="B52" s="54">
        <v>1999</v>
      </c>
      <c r="C52" s="55" t="s">
        <v>229</v>
      </c>
      <c r="D52" s="230">
        <f t="shared" ref="D52:K52" si="9">SUM(D51,D29,D17)</f>
        <v>505000</v>
      </c>
      <c r="E52" s="230">
        <f t="shared" si="9"/>
        <v>291300</v>
      </c>
      <c r="F52" s="230">
        <f t="shared" si="9"/>
        <v>135000</v>
      </c>
      <c r="G52" s="230">
        <f t="shared" si="9"/>
        <v>192500</v>
      </c>
      <c r="H52" s="230">
        <f t="shared" si="9"/>
        <v>248000</v>
      </c>
      <c r="I52" s="230">
        <f t="shared" si="9"/>
        <v>100000</v>
      </c>
      <c r="J52" s="230">
        <f t="shared" si="9"/>
        <v>10000</v>
      </c>
      <c r="K52" s="230">
        <f t="shared" si="9"/>
        <v>0</v>
      </c>
      <c r="L52" s="230">
        <f>SUM(L51,L29,L17)</f>
        <v>350000</v>
      </c>
      <c r="M52" s="231">
        <f>SUM(D52:L52)</f>
        <v>1831800</v>
      </c>
      <c r="N52" s="230">
        <f>SUM(N51,N29,N17)</f>
        <v>1035295</v>
      </c>
      <c r="O52" s="230">
        <f>SUM(O51,O29,O17)</f>
        <v>796505</v>
      </c>
      <c r="P52" s="232">
        <f>SUM(N52:O52)</f>
        <v>1831800</v>
      </c>
      <c r="Q52" s="1">
        <f t="shared" si="0"/>
        <v>0</v>
      </c>
    </row>
    <row r="53" spans="1:17" s="1" customFormat="1" ht="12.75" x14ac:dyDescent="0.2">
      <c r="A53" s="56">
        <v>20</v>
      </c>
      <c r="B53" s="57" t="s">
        <v>230</v>
      </c>
      <c r="C53" s="43"/>
      <c r="D53" s="208"/>
      <c r="E53" s="208"/>
      <c r="F53" s="208"/>
      <c r="G53" s="208"/>
      <c r="H53" s="208"/>
      <c r="I53" s="208"/>
      <c r="J53" s="353"/>
      <c r="K53" s="353"/>
      <c r="L53" s="353"/>
      <c r="M53" s="205"/>
      <c r="N53" s="209"/>
      <c r="O53" s="208"/>
      <c r="P53" s="210"/>
      <c r="Q53" s="1">
        <f t="shared" si="0"/>
        <v>0</v>
      </c>
    </row>
    <row r="54" spans="1:17" s="1" customFormat="1" ht="12.75" x14ac:dyDescent="0.2">
      <c r="A54" s="25"/>
      <c r="B54" s="26" t="s">
        <v>231</v>
      </c>
      <c r="C54" s="27" t="s">
        <v>232</v>
      </c>
      <c r="D54" s="218"/>
      <c r="E54" s="218"/>
      <c r="F54" s="218"/>
      <c r="G54" s="218"/>
      <c r="H54" s="218"/>
      <c r="I54" s="218"/>
      <c r="J54" s="358"/>
      <c r="K54" s="358"/>
      <c r="L54" s="358"/>
      <c r="M54" s="219"/>
      <c r="N54" s="220"/>
      <c r="O54" s="218"/>
      <c r="P54" s="219"/>
      <c r="Q54" s="1">
        <f t="shared" si="0"/>
        <v>0</v>
      </c>
    </row>
    <row r="55" spans="1:17" s="1" customFormat="1" ht="12.75" x14ac:dyDescent="0.2">
      <c r="A55" s="31"/>
      <c r="B55" s="32"/>
      <c r="C55" s="33" t="s">
        <v>233</v>
      </c>
      <c r="D55" s="221"/>
      <c r="E55" s="221"/>
      <c r="F55" s="221"/>
      <c r="G55" s="221"/>
      <c r="H55" s="221"/>
      <c r="I55" s="221"/>
      <c r="J55" s="359"/>
      <c r="K55" s="359"/>
      <c r="L55" s="359"/>
      <c r="M55" s="214"/>
      <c r="N55" s="222"/>
      <c r="O55" s="221"/>
      <c r="P55" s="214"/>
      <c r="Q55" s="1">
        <f t="shared" si="0"/>
        <v>0</v>
      </c>
    </row>
    <row r="56" spans="1:17" s="1" customFormat="1" ht="12.75" x14ac:dyDescent="0.2">
      <c r="A56" s="37"/>
      <c r="B56" s="45" t="s">
        <v>234</v>
      </c>
      <c r="C56" s="46" t="s">
        <v>255</v>
      </c>
      <c r="D56" s="138">
        <f>$P56</f>
        <v>400000</v>
      </c>
      <c r="E56" s="138"/>
      <c r="F56" s="138"/>
      <c r="G56" s="138"/>
      <c r="H56" s="138"/>
      <c r="I56" s="138"/>
      <c r="J56" s="138"/>
      <c r="K56" s="138"/>
      <c r="L56" s="138"/>
      <c r="M56" s="207">
        <f>SUM(D56:L56)</f>
        <v>400000</v>
      </c>
      <c r="N56" s="199">
        <f>TBA!K61</f>
        <v>200000</v>
      </c>
      <c r="O56" s="199">
        <f>TBA!L61</f>
        <v>200000</v>
      </c>
      <c r="P56" s="207">
        <f>SUM(N56:O56)</f>
        <v>400000</v>
      </c>
      <c r="Q56" s="1">
        <f t="shared" si="0"/>
        <v>0</v>
      </c>
    </row>
    <row r="57" spans="1:17" s="1" customFormat="1" ht="12.75" x14ac:dyDescent="0.2">
      <c r="A57" s="37"/>
      <c r="B57" s="45" t="s">
        <v>235</v>
      </c>
      <c r="C57" s="46" t="s">
        <v>256</v>
      </c>
      <c r="D57" s="138"/>
      <c r="E57" s="138">
        <f>$P57</f>
        <v>0</v>
      </c>
      <c r="F57" s="138"/>
      <c r="G57" s="138"/>
      <c r="H57" s="138"/>
      <c r="I57" s="138"/>
      <c r="J57" s="138"/>
      <c r="K57" s="138"/>
      <c r="L57" s="138"/>
      <c r="M57" s="207">
        <f t="shared" ref="M57:M65" si="10">SUM(D57:L57)</f>
        <v>0</v>
      </c>
      <c r="N57" s="199"/>
      <c r="O57" s="215"/>
      <c r="P57" s="207">
        <f>SUM(N57:O57)</f>
        <v>0</v>
      </c>
      <c r="Q57" s="1">
        <f t="shared" si="0"/>
        <v>0</v>
      </c>
    </row>
    <row r="58" spans="1:17" s="1" customFormat="1" ht="12.75" x14ac:dyDescent="0.2">
      <c r="A58" s="37"/>
      <c r="B58" s="45" t="s">
        <v>236</v>
      </c>
      <c r="C58" s="46" t="s">
        <v>257</v>
      </c>
      <c r="D58" s="138"/>
      <c r="E58" s="138"/>
      <c r="F58" s="138">
        <f>$P58</f>
        <v>0</v>
      </c>
      <c r="G58" s="138"/>
      <c r="H58" s="138"/>
      <c r="I58" s="138"/>
      <c r="J58" s="138"/>
      <c r="K58" s="138"/>
      <c r="L58" s="138"/>
      <c r="M58" s="207">
        <f t="shared" si="10"/>
        <v>0</v>
      </c>
      <c r="N58" s="199">
        <f>Rivers!M61</f>
        <v>0</v>
      </c>
      <c r="O58" s="199">
        <f>Rivers!N61</f>
        <v>0</v>
      </c>
      <c r="P58" s="207">
        <f>SUM(N58:O58)</f>
        <v>0</v>
      </c>
      <c r="Q58" s="1">
        <f t="shared" si="0"/>
        <v>0</v>
      </c>
    </row>
    <row r="59" spans="1:17" s="1" customFormat="1" ht="12.75" x14ac:dyDescent="0.2">
      <c r="A59" s="37"/>
      <c r="B59" s="45" t="s">
        <v>339</v>
      </c>
      <c r="C59" s="46" t="s">
        <v>258</v>
      </c>
      <c r="D59" s="138"/>
      <c r="E59" s="138"/>
      <c r="F59" s="138"/>
      <c r="G59" s="138">
        <f>$P59</f>
        <v>0</v>
      </c>
      <c r="H59" s="138"/>
      <c r="I59" s="138"/>
      <c r="J59" s="138"/>
      <c r="K59" s="138"/>
      <c r="L59" s="138"/>
      <c r="M59" s="207">
        <f t="shared" si="10"/>
        <v>0</v>
      </c>
      <c r="N59" s="199"/>
      <c r="O59" s="215"/>
      <c r="P59" s="207"/>
    </row>
    <row r="60" spans="1:17" s="1" customFormat="1" ht="12.75" x14ac:dyDescent="0.2">
      <c r="A60" s="37"/>
      <c r="B60" s="45" t="s">
        <v>340</v>
      </c>
      <c r="C60" s="46" t="s">
        <v>259</v>
      </c>
      <c r="D60" s="138"/>
      <c r="E60" s="138"/>
      <c r="F60" s="138"/>
      <c r="G60" s="138"/>
      <c r="H60" s="138">
        <f>$P60</f>
        <v>0</v>
      </c>
      <c r="I60" s="138"/>
      <c r="J60" s="138"/>
      <c r="K60" s="138"/>
      <c r="L60" s="138"/>
      <c r="M60" s="207">
        <f t="shared" si="10"/>
        <v>0</v>
      </c>
      <c r="N60" s="199"/>
      <c r="O60" s="215"/>
      <c r="P60" s="207"/>
    </row>
    <row r="61" spans="1:17" s="1" customFormat="1" ht="12.75" x14ac:dyDescent="0.2">
      <c r="A61" s="37"/>
      <c r="B61" s="45" t="s">
        <v>341</v>
      </c>
      <c r="C61" s="46" t="s">
        <v>260</v>
      </c>
      <c r="D61" s="138"/>
      <c r="E61" s="138"/>
      <c r="F61" s="138"/>
      <c r="G61" s="138"/>
      <c r="H61" s="138"/>
      <c r="I61" s="138">
        <f>$P61</f>
        <v>0</v>
      </c>
      <c r="J61" s="138"/>
      <c r="K61" s="138"/>
      <c r="L61" s="138"/>
      <c r="M61" s="207">
        <f t="shared" si="10"/>
        <v>0</v>
      </c>
      <c r="N61" s="199"/>
      <c r="O61" s="215"/>
      <c r="P61" s="207"/>
    </row>
    <row r="62" spans="1:17" s="1" customFormat="1" ht="12.75" x14ac:dyDescent="0.2">
      <c r="A62" s="37"/>
      <c r="B62" s="45" t="s">
        <v>342</v>
      </c>
      <c r="C62" s="46" t="s">
        <v>261</v>
      </c>
      <c r="D62" s="138"/>
      <c r="E62" s="138"/>
      <c r="F62" s="138"/>
      <c r="G62" s="138"/>
      <c r="H62" s="138"/>
      <c r="I62" s="138"/>
      <c r="J62" s="138">
        <f>$P62</f>
        <v>0</v>
      </c>
      <c r="K62" s="138"/>
      <c r="L62" s="138"/>
      <c r="M62" s="207">
        <f t="shared" si="10"/>
        <v>0</v>
      </c>
      <c r="N62" s="199"/>
      <c r="O62" s="215"/>
      <c r="P62" s="207"/>
    </row>
    <row r="63" spans="1:17" s="1" customFormat="1" ht="12.75" x14ac:dyDescent="0.2">
      <c r="A63" s="37"/>
      <c r="B63" s="45" t="s">
        <v>343</v>
      </c>
      <c r="C63" s="46" t="s">
        <v>354</v>
      </c>
      <c r="D63" s="138"/>
      <c r="E63" s="138"/>
      <c r="F63" s="138"/>
      <c r="G63" s="138"/>
      <c r="H63" s="138"/>
      <c r="I63" s="138"/>
      <c r="J63" s="138"/>
      <c r="K63" s="138">
        <f>$P63</f>
        <v>0</v>
      </c>
      <c r="L63" s="138"/>
      <c r="M63" s="207">
        <f t="shared" si="10"/>
        <v>0</v>
      </c>
      <c r="N63" s="199"/>
      <c r="O63" s="215"/>
      <c r="P63" s="207"/>
    </row>
    <row r="64" spans="1:17" s="1" customFormat="1" ht="12.75" x14ac:dyDescent="0.2">
      <c r="A64" s="37"/>
      <c r="B64" s="45" t="s">
        <v>344</v>
      </c>
      <c r="C64" s="1" t="s">
        <v>355</v>
      </c>
      <c r="D64" s="138"/>
      <c r="E64" s="138"/>
      <c r="F64" s="138"/>
      <c r="G64" s="138"/>
      <c r="H64" s="138"/>
      <c r="I64" s="138"/>
      <c r="J64" s="138"/>
      <c r="K64" s="138"/>
      <c r="L64" s="138">
        <f>$P64</f>
        <v>0</v>
      </c>
      <c r="M64" s="207">
        <f t="shared" si="10"/>
        <v>0</v>
      </c>
      <c r="N64" s="199"/>
      <c r="O64" s="215"/>
      <c r="P64" s="207"/>
    </row>
    <row r="65" spans="1:17" s="1" customFormat="1" ht="12.75" x14ac:dyDescent="0.2">
      <c r="A65" s="37"/>
      <c r="B65" s="39" t="s">
        <v>237</v>
      </c>
      <c r="C65" s="38" t="s">
        <v>203</v>
      </c>
      <c r="D65" s="204">
        <f t="shared" ref="D65:L65" si="11">SUM(D56:D58)</f>
        <v>400000</v>
      </c>
      <c r="E65" s="204">
        <f t="shared" si="11"/>
        <v>0</v>
      </c>
      <c r="F65" s="204">
        <f t="shared" si="11"/>
        <v>0</v>
      </c>
      <c r="G65" s="204">
        <f t="shared" si="11"/>
        <v>0</v>
      </c>
      <c r="H65" s="204">
        <f t="shared" si="11"/>
        <v>0</v>
      </c>
      <c r="I65" s="204">
        <f t="shared" si="11"/>
        <v>0</v>
      </c>
      <c r="J65" s="204">
        <f t="shared" si="11"/>
        <v>0</v>
      </c>
      <c r="K65" s="204">
        <f t="shared" si="11"/>
        <v>0</v>
      </c>
      <c r="L65" s="204">
        <f t="shared" si="11"/>
        <v>0</v>
      </c>
      <c r="M65" s="207">
        <f t="shared" si="10"/>
        <v>400000</v>
      </c>
      <c r="N65" s="206">
        <f>SUM(N56:N58)</f>
        <v>200000</v>
      </c>
      <c r="O65" s="204">
        <f>SUM(O56:O58)</f>
        <v>200000</v>
      </c>
      <c r="P65" s="207">
        <f>SUM(N65:O65)</f>
        <v>400000</v>
      </c>
      <c r="Q65" s="1">
        <f t="shared" ref="Q65:Q94" si="12">P65-M65</f>
        <v>0</v>
      </c>
    </row>
    <row r="66" spans="1:17" s="1" customFormat="1" ht="12.75" x14ac:dyDescent="0.2">
      <c r="A66" s="40"/>
      <c r="B66" s="47" t="s">
        <v>238</v>
      </c>
      <c r="C66" s="58" t="s">
        <v>239</v>
      </c>
      <c r="D66" s="223"/>
      <c r="E66" s="223"/>
      <c r="F66" s="223"/>
      <c r="G66" s="223"/>
      <c r="H66" s="223"/>
      <c r="I66" s="223"/>
      <c r="J66" s="360"/>
      <c r="K66" s="360"/>
      <c r="L66" s="360"/>
      <c r="M66" s="210"/>
      <c r="N66" s="224"/>
      <c r="O66" s="223"/>
      <c r="P66" s="210"/>
      <c r="Q66" s="1">
        <f t="shared" si="12"/>
        <v>0</v>
      </c>
    </row>
    <row r="67" spans="1:17" s="1" customFormat="1" ht="12.75" x14ac:dyDescent="0.2">
      <c r="A67" s="31"/>
      <c r="B67" s="49"/>
      <c r="C67" s="59" t="s">
        <v>240</v>
      </c>
      <c r="D67" s="221"/>
      <c r="E67" s="221"/>
      <c r="F67" s="221"/>
      <c r="G67" s="221"/>
      <c r="H67" s="221"/>
      <c r="I67" s="221"/>
      <c r="J67" s="359"/>
      <c r="K67" s="359"/>
      <c r="L67" s="359"/>
      <c r="M67" s="214"/>
      <c r="N67" s="222"/>
      <c r="O67" s="221"/>
      <c r="P67" s="214"/>
      <c r="Q67" s="1">
        <f t="shared" si="12"/>
        <v>0</v>
      </c>
    </row>
    <row r="68" spans="1:17" s="1" customFormat="1" ht="12.75" x14ac:dyDescent="0.2">
      <c r="A68" s="37"/>
      <c r="B68" s="39" t="s">
        <v>241</v>
      </c>
      <c r="C68" s="46" t="s">
        <v>255</v>
      </c>
      <c r="D68" s="138">
        <f>$P68</f>
        <v>267000</v>
      </c>
      <c r="E68" s="138"/>
      <c r="F68" s="138"/>
      <c r="G68" s="138"/>
      <c r="H68" s="138"/>
      <c r="I68" s="138"/>
      <c r="J68" s="138"/>
      <c r="K68" s="138"/>
      <c r="L68" s="138"/>
      <c r="M68" s="207">
        <f>SUM(D68:L68)</f>
        <v>267000</v>
      </c>
      <c r="N68" s="199">
        <f>TBA!K65</f>
        <v>133500</v>
      </c>
      <c r="O68" s="199">
        <f>TBA!L65</f>
        <v>133500</v>
      </c>
      <c r="P68" s="207">
        <f t="shared" ref="P68:P89" si="13">SUM(N68:O68)</f>
        <v>267000</v>
      </c>
      <c r="Q68" s="1">
        <f t="shared" si="12"/>
        <v>0</v>
      </c>
    </row>
    <row r="69" spans="1:17" s="1" customFormat="1" ht="12.75" x14ac:dyDescent="0.2">
      <c r="A69" s="37"/>
      <c r="B69" s="39" t="s">
        <v>242</v>
      </c>
      <c r="C69" s="46" t="s">
        <v>256</v>
      </c>
      <c r="D69" s="138"/>
      <c r="E69" s="138">
        <f>$P69</f>
        <v>0</v>
      </c>
      <c r="F69" s="138"/>
      <c r="G69" s="138"/>
      <c r="H69" s="138"/>
      <c r="I69" s="138"/>
      <c r="J69" s="138"/>
      <c r="K69" s="138"/>
      <c r="L69" s="138"/>
      <c r="M69" s="207">
        <f t="shared" ref="M69:M88" si="14">SUM(D69:L69)</f>
        <v>0</v>
      </c>
      <c r="N69" s="199">
        <f>Lakes!J80</f>
        <v>0</v>
      </c>
      <c r="O69" s="199">
        <f>Lakes!K80</f>
        <v>0</v>
      </c>
      <c r="P69" s="207">
        <f t="shared" si="13"/>
        <v>0</v>
      </c>
      <c r="Q69" s="1">
        <f t="shared" si="12"/>
        <v>0</v>
      </c>
    </row>
    <row r="70" spans="1:17" s="1" customFormat="1" ht="12.75" x14ac:dyDescent="0.2">
      <c r="A70" s="37"/>
      <c r="B70" s="39" t="s">
        <v>243</v>
      </c>
      <c r="C70" s="46" t="s">
        <v>257</v>
      </c>
      <c r="D70" s="138"/>
      <c r="E70" s="138"/>
      <c r="F70" s="138">
        <f>$P70</f>
        <v>1050000</v>
      </c>
      <c r="G70" s="138"/>
      <c r="H70" s="138"/>
      <c r="I70" s="138"/>
      <c r="J70" s="138"/>
      <c r="K70" s="138"/>
      <c r="L70" s="138"/>
      <c r="M70" s="207">
        <f t="shared" si="14"/>
        <v>1050000</v>
      </c>
      <c r="N70" s="199">
        <f>Rivers!M72</f>
        <v>746000</v>
      </c>
      <c r="O70" s="199">
        <f>Rivers!N72</f>
        <v>304000</v>
      </c>
      <c r="P70" s="207">
        <f t="shared" si="13"/>
        <v>1050000</v>
      </c>
      <c r="Q70" s="1">
        <f t="shared" si="12"/>
        <v>0</v>
      </c>
    </row>
    <row r="71" spans="1:17" s="1" customFormat="1" ht="12.75" x14ac:dyDescent="0.2">
      <c r="A71" s="37"/>
      <c r="B71" s="39" t="s">
        <v>167</v>
      </c>
      <c r="C71" s="46" t="s">
        <v>258</v>
      </c>
      <c r="D71" s="138"/>
      <c r="E71" s="138"/>
      <c r="F71" s="138"/>
      <c r="G71" s="138">
        <f>$P71</f>
        <v>180500</v>
      </c>
      <c r="H71" s="138"/>
      <c r="I71" s="138"/>
      <c r="J71" s="138"/>
      <c r="K71" s="138"/>
      <c r="L71" s="138"/>
      <c r="M71" s="207">
        <f t="shared" si="14"/>
        <v>180500</v>
      </c>
      <c r="N71" s="199">
        <f>LME!L73</f>
        <v>153450</v>
      </c>
      <c r="O71" s="199">
        <f>LME!M73</f>
        <v>27050</v>
      </c>
      <c r="P71" s="207">
        <f t="shared" si="13"/>
        <v>180500</v>
      </c>
      <c r="Q71" s="1">
        <f t="shared" si="12"/>
        <v>0</v>
      </c>
    </row>
    <row r="72" spans="1:17" s="1" customFormat="1" ht="12.75" x14ac:dyDescent="0.2">
      <c r="A72" s="37"/>
      <c r="B72" s="39" t="s">
        <v>168</v>
      </c>
      <c r="C72" s="46" t="s">
        <v>259</v>
      </c>
      <c r="D72" s="138"/>
      <c r="E72" s="138"/>
      <c r="F72" s="138"/>
      <c r="G72" s="138"/>
      <c r="H72" s="138">
        <f>$P72</f>
        <v>290000</v>
      </c>
      <c r="I72" s="138"/>
      <c r="J72" s="138"/>
      <c r="K72" s="138"/>
      <c r="L72" s="138"/>
      <c r="M72" s="207">
        <f t="shared" si="14"/>
        <v>290000</v>
      </c>
      <c r="N72" s="199">
        <f>OO!K55</f>
        <v>261000</v>
      </c>
      <c r="O72" s="199">
        <f>OO!L55</f>
        <v>29000</v>
      </c>
      <c r="P72" s="207">
        <f t="shared" si="13"/>
        <v>290000</v>
      </c>
      <c r="Q72" s="1">
        <f t="shared" si="12"/>
        <v>0</v>
      </c>
    </row>
    <row r="73" spans="1:17" s="1" customFormat="1" ht="12.75" x14ac:dyDescent="0.2">
      <c r="A73" s="37"/>
      <c r="B73" s="39" t="s">
        <v>169</v>
      </c>
      <c r="C73" s="46" t="s">
        <v>260</v>
      </c>
      <c r="D73" s="138"/>
      <c r="E73" s="138"/>
      <c r="F73" s="138"/>
      <c r="G73" s="138"/>
      <c r="H73" s="138"/>
      <c r="I73" s="138">
        <f>$P73</f>
        <v>0</v>
      </c>
      <c r="J73" s="138"/>
      <c r="K73" s="138"/>
      <c r="L73" s="138"/>
      <c r="M73" s="207">
        <f t="shared" si="14"/>
        <v>0</v>
      </c>
      <c r="N73" s="407"/>
      <c r="O73" s="407"/>
      <c r="P73" s="207">
        <f t="shared" si="13"/>
        <v>0</v>
      </c>
      <c r="Q73" s="1">
        <f t="shared" si="12"/>
        <v>0</v>
      </c>
    </row>
    <row r="74" spans="1:17" s="1" customFormat="1" ht="12.75" x14ac:dyDescent="0.2">
      <c r="A74" s="37"/>
      <c r="B74" s="39" t="s">
        <v>170</v>
      </c>
      <c r="C74" s="46" t="s">
        <v>261</v>
      </c>
      <c r="D74" s="138"/>
      <c r="E74" s="138"/>
      <c r="F74" s="138"/>
      <c r="G74" s="138"/>
      <c r="H74" s="138"/>
      <c r="I74" s="138"/>
      <c r="J74" s="138">
        <f>$P74</f>
        <v>170000</v>
      </c>
      <c r="K74" s="138"/>
      <c r="L74" s="138"/>
      <c r="M74" s="207">
        <f t="shared" si="14"/>
        <v>170000</v>
      </c>
      <c r="N74" s="199">
        <f>'Data &amp; Information Management'!K85</f>
        <v>90000</v>
      </c>
      <c r="O74" s="199">
        <f>'Data &amp; Information Management'!L85</f>
        <v>80000</v>
      </c>
      <c r="P74" s="207">
        <f t="shared" si="13"/>
        <v>170000</v>
      </c>
      <c r="Q74" s="1">
        <f t="shared" si="12"/>
        <v>0</v>
      </c>
    </row>
    <row r="75" spans="1:17" s="1" customFormat="1" ht="12.75" x14ac:dyDescent="0.2">
      <c r="A75" s="37"/>
      <c r="B75" s="39" t="s">
        <v>171</v>
      </c>
      <c r="C75" s="46" t="s">
        <v>354</v>
      </c>
      <c r="D75" s="138"/>
      <c r="E75" s="138"/>
      <c r="F75" s="138"/>
      <c r="G75" s="138"/>
      <c r="H75" s="138"/>
      <c r="I75" s="138"/>
      <c r="J75" s="138"/>
      <c r="K75" s="138">
        <f>$P75</f>
        <v>0</v>
      </c>
      <c r="L75" s="138"/>
      <c r="M75" s="207">
        <f t="shared" si="14"/>
        <v>0</v>
      </c>
      <c r="N75" s="199">
        <f>Evaluation!F78</f>
        <v>0</v>
      </c>
      <c r="O75" s="199">
        <f>Evaluation!G78</f>
        <v>0</v>
      </c>
      <c r="P75" s="207">
        <f t="shared" si="13"/>
        <v>0</v>
      </c>
      <c r="Q75" s="1">
        <f t="shared" si="12"/>
        <v>0</v>
      </c>
    </row>
    <row r="76" spans="1:17" s="1" customFormat="1" ht="12.75" x14ac:dyDescent="0.2">
      <c r="A76" s="37"/>
      <c r="B76" s="39" t="s">
        <v>172</v>
      </c>
      <c r="C76" s="1" t="s">
        <v>355</v>
      </c>
      <c r="D76" s="138"/>
      <c r="E76" s="138"/>
      <c r="F76" s="138"/>
      <c r="G76" s="138"/>
      <c r="H76" s="138"/>
      <c r="I76" s="138"/>
      <c r="J76" s="138"/>
      <c r="K76" s="138"/>
      <c r="L76" s="138">
        <f>$P76</f>
        <v>0</v>
      </c>
      <c r="M76" s="207">
        <f t="shared" si="14"/>
        <v>0</v>
      </c>
      <c r="N76" s="199">
        <f>PM!I78</f>
        <v>0</v>
      </c>
      <c r="O76" s="199">
        <f>PM!J78</f>
        <v>0</v>
      </c>
      <c r="P76" s="207">
        <f t="shared" si="13"/>
        <v>0</v>
      </c>
      <c r="Q76" s="1">
        <f t="shared" si="12"/>
        <v>0</v>
      </c>
    </row>
    <row r="77" spans="1:17" s="1" customFormat="1" ht="12.75" x14ac:dyDescent="0.2">
      <c r="A77" s="37"/>
      <c r="B77" s="39" t="s">
        <v>244</v>
      </c>
      <c r="C77" s="38" t="s">
        <v>203</v>
      </c>
      <c r="D77" s="204">
        <f t="shared" ref="D77:L77" si="15">SUM(D68:D76)</f>
        <v>267000</v>
      </c>
      <c r="E77" s="204">
        <f t="shared" si="15"/>
        <v>0</v>
      </c>
      <c r="F77" s="204">
        <f t="shared" si="15"/>
        <v>1050000</v>
      </c>
      <c r="G77" s="204">
        <f t="shared" si="15"/>
        <v>180500</v>
      </c>
      <c r="H77" s="204">
        <f t="shared" si="15"/>
        <v>290000</v>
      </c>
      <c r="I77" s="204">
        <f t="shared" si="15"/>
        <v>0</v>
      </c>
      <c r="J77" s="204">
        <f t="shared" si="15"/>
        <v>170000</v>
      </c>
      <c r="K77" s="204">
        <f t="shared" si="15"/>
        <v>0</v>
      </c>
      <c r="L77" s="204">
        <f t="shared" si="15"/>
        <v>0</v>
      </c>
      <c r="M77" s="207">
        <f>SUM(D77:L77)</f>
        <v>1957500</v>
      </c>
      <c r="N77" s="204">
        <f>SUM(N68:N76)</f>
        <v>1383950</v>
      </c>
      <c r="O77" s="204">
        <f>SUM(O68:O76)</f>
        <v>573550</v>
      </c>
      <c r="P77" s="207">
        <f>SUM(N77:O77)</f>
        <v>1957500</v>
      </c>
      <c r="Q77" s="1">
        <f t="shared" si="12"/>
        <v>0</v>
      </c>
    </row>
    <row r="78" spans="1:17" s="1" customFormat="1" ht="12.75" x14ac:dyDescent="0.2">
      <c r="A78" s="37"/>
      <c r="B78" s="51" t="s">
        <v>245</v>
      </c>
      <c r="C78" s="52" t="s">
        <v>246</v>
      </c>
      <c r="D78" s="215"/>
      <c r="E78" s="215"/>
      <c r="F78" s="215"/>
      <c r="G78" s="215"/>
      <c r="H78" s="215"/>
      <c r="I78" s="215"/>
      <c r="J78" s="357"/>
      <c r="K78" s="357"/>
      <c r="L78" s="357"/>
      <c r="M78" s="207">
        <f t="shared" si="14"/>
        <v>0</v>
      </c>
      <c r="N78" s="199"/>
      <c r="O78" s="215"/>
      <c r="P78" s="207">
        <f t="shared" si="13"/>
        <v>0</v>
      </c>
      <c r="Q78" s="1">
        <f t="shared" si="12"/>
        <v>0</v>
      </c>
    </row>
    <row r="79" spans="1:17" s="1" customFormat="1" ht="12.75" x14ac:dyDescent="0.2">
      <c r="A79" s="37"/>
      <c r="B79" s="39" t="s">
        <v>247</v>
      </c>
      <c r="C79" s="46" t="s">
        <v>255</v>
      </c>
      <c r="D79" s="138">
        <f>$P79</f>
        <v>0</v>
      </c>
      <c r="E79" s="138"/>
      <c r="F79" s="138"/>
      <c r="G79" s="138"/>
      <c r="H79" s="138"/>
      <c r="I79" s="138"/>
      <c r="J79" s="138"/>
      <c r="K79" s="138"/>
      <c r="L79" s="138"/>
      <c r="M79" s="207">
        <f t="shared" si="14"/>
        <v>0</v>
      </c>
      <c r="N79" s="199">
        <f>TBA!K68</f>
        <v>0</v>
      </c>
      <c r="O79" s="199">
        <f>TBA!L68</f>
        <v>0</v>
      </c>
      <c r="P79" s="207">
        <f t="shared" si="13"/>
        <v>0</v>
      </c>
      <c r="Q79" s="1">
        <f t="shared" si="12"/>
        <v>0</v>
      </c>
    </row>
    <row r="80" spans="1:17" s="1" customFormat="1" ht="12.75" x14ac:dyDescent="0.2">
      <c r="A80" s="37"/>
      <c r="B80" s="39" t="s">
        <v>248</v>
      </c>
      <c r="C80" s="46" t="s">
        <v>256</v>
      </c>
      <c r="D80" s="138"/>
      <c r="E80" s="138">
        <f>$P80</f>
        <v>0</v>
      </c>
      <c r="F80" s="138"/>
      <c r="G80" s="138"/>
      <c r="H80" s="138"/>
      <c r="I80" s="138"/>
      <c r="J80" s="138"/>
      <c r="K80" s="138"/>
      <c r="L80" s="138"/>
      <c r="M80" s="207">
        <f t="shared" si="14"/>
        <v>0</v>
      </c>
      <c r="N80" s="199">
        <f>Lakes!J85</f>
        <v>0</v>
      </c>
      <c r="O80" s="199">
        <f>Lakes!K85</f>
        <v>0</v>
      </c>
      <c r="P80" s="207">
        <f t="shared" si="13"/>
        <v>0</v>
      </c>
      <c r="Q80" s="1">
        <f t="shared" si="12"/>
        <v>0</v>
      </c>
    </row>
    <row r="81" spans="1:17" s="1" customFormat="1" ht="12.75" x14ac:dyDescent="0.2">
      <c r="A81" s="37"/>
      <c r="B81" s="39" t="s">
        <v>249</v>
      </c>
      <c r="C81" s="46" t="s">
        <v>257</v>
      </c>
      <c r="D81" s="138"/>
      <c r="E81" s="138"/>
      <c r="F81" s="138">
        <f>$P81</f>
        <v>0</v>
      </c>
      <c r="G81" s="138"/>
      <c r="H81" s="138"/>
      <c r="I81" s="138"/>
      <c r="J81" s="138"/>
      <c r="K81" s="138"/>
      <c r="L81" s="138"/>
      <c r="M81" s="207">
        <f t="shared" si="14"/>
        <v>0</v>
      </c>
      <c r="N81" s="199">
        <f>Rivers!M75</f>
        <v>0</v>
      </c>
      <c r="O81" s="199">
        <f>Rivers!N75</f>
        <v>0</v>
      </c>
      <c r="P81" s="207">
        <f t="shared" si="13"/>
        <v>0</v>
      </c>
      <c r="Q81" s="1">
        <f t="shared" si="12"/>
        <v>0</v>
      </c>
    </row>
    <row r="82" spans="1:17" s="1" customFormat="1" ht="12.75" x14ac:dyDescent="0.2">
      <c r="A82" s="37"/>
      <c r="B82" s="39" t="s">
        <v>0</v>
      </c>
      <c r="C82" s="46" t="s">
        <v>258</v>
      </c>
      <c r="D82" s="138"/>
      <c r="E82" s="138"/>
      <c r="F82" s="138"/>
      <c r="G82" s="138">
        <f>$P82</f>
        <v>0</v>
      </c>
      <c r="H82" s="138"/>
      <c r="I82" s="138"/>
      <c r="J82" s="138"/>
      <c r="K82" s="138"/>
      <c r="L82" s="138"/>
      <c r="M82" s="207">
        <f t="shared" si="14"/>
        <v>0</v>
      </c>
      <c r="N82" s="199">
        <f>LME!L76</f>
        <v>0</v>
      </c>
      <c r="O82" s="199">
        <f>LME!M76</f>
        <v>0</v>
      </c>
      <c r="P82" s="207">
        <f t="shared" si="13"/>
        <v>0</v>
      </c>
      <c r="Q82" s="1">
        <f t="shared" si="12"/>
        <v>0</v>
      </c>
    </row>
    <row r="83" spans="1:17" s="1" customFormat="1" ht="12.75" x14ac:dyDescent="0.2">
      <c r="A83" s="37"/>
      <c r="B83" s="39" t="s">
        <v>1</v>
      </c>
      <c r="C83" s="46" t="s">
        <v>259</v>
      </c>
      <c r="D83" s="138"/>
      <c r="E83" s="138"/>
      <c r="F83" s="138"/>
      <c r="G83" s="138"/>
      <c r="H83" s="138">
        <f>$P83</f>
        <v>0</v>
      </c>
      <c r="I83" s="138"/>
      <c r="J83" s="138"/>
      <c r="K83" s="138"/>
      <c r="L83" s="138"/>
      <c r="M83" s="207">
        <f t="shared" si="14"/>
        <v>0</v>
      </c>
      <c r="N83" s="199">
        <f>OO!K60</f>
        <v>0</v>
      </c>
      <c r="O83" s="199">
        <f>OO!L60</f>
        <v>0</v>
      </c>
      <c r="P83" s="207">
        <f t="shared" si="13"/>
        <v>0</v>
      </c>
      <c r="Q83" s="1">
        <f t="shared" si="12"/>
        <v>0</v>
      </c>
    </row>
    <row r="84" spans="1:17" s="1" customFormat="1" ht="12.75" x14ac:dyDescent="0.2">
      <c r="A84" s="37"/>
      <c r="B84" s="39" t="s">
        <v>2</v>
      </c>
      <c r="C84" s="46" t="s">
        <v>260</v>
      </c>
      <c r="D84" s="138"/>
      <c r="E84" s="138"/>
      <c r="F84" s="138"/>
      <c r="G84" s="138"/>
      <c r="H84" s="138"/>
      <c r="I84" s="138">
        <f>$P84</f>
        <v>0</v>
      </c>
      <c r="J84" s="138"/>
      <c r="K84" s="138"/>
      <c r="L84" s="138"/>
      <c r="M84" s="207">
        <f t="shared" si="14"/>
        <v>0</v>
      </c>
      <c r="N84" s="199">
        <f>'Cross cutting'!I91</f>
        <v>0</v>
      </c>
      <c r="O84" s="199">
        <f>'Cross cutting'!J91</f>
        <v>0</v>
      </c>
      <c r="P84" s="207">
        <f t="shared" si="13"/>
        <v>0</v>
      </c>
      <c r="Q84" s="1">
        <f t="shared" si="12"/>
        <v>0</v>
      </c>
    </row>
    <row r="85" spans="1:17" s="1" customFormat="1" ht="12.75" x14ac:dyDescent="0.2">
      <c r="A85" s="37"/>
      <c r="B85" s="39" t="s">
        <v>3</v>
      </c>
      <c r="C85" s="46" t="s">
        <v>261</v>
      </c>
      <c r="D85" s="138"/>
      <c r="E85" s="138"/>
      <c r="F85" s="138"/>
      <c r="G85" s="138"/>
      <c r="H85" s="138"/>
      <c r="I85" s="138"/>
      <c r="J85" s="138">
        <f>$P85</f>
        <v>0</v>
      </c>
      <c r="K85" s="138"/>
      <c r="L85" s="138"/>
      <c r="M85" s="207">
        <f t="shared" si="14"/>
        <v>0</v>
      </c>
      <c r="N85" s="199">
        <f>'Data &amp; Information Management'!K92</f>
        <v>0</v>
      </c>
      <c r="O85" s="199">
        <f>'Data &amp; Information Management'!L92</f>
        <v>0</v>
      </c>
      <c r="P85" s="207">
        <f t="shared" si="13"/>
        <v>0</v>
      </c>
      <c r="Q85" s="1">
        <f t="shared" si="12"/>
        <v>0</v>
      </c>
    </row>
    <row r="86" spans="1:17" s="1" customFormat="1" ht="12.75" x14ac:dyDescent="0.2">
      <c r="A86" s="37"/>
      <c r="B86" s="39" t="s">
        <v>4</v>
      </c>
      <c r="C86" s="46" t="s">
        <v>354</v>
      </c>
      <c r="D86" s="138"/>
      <c r="E86" s="138"/>
      <c r="F86" s="138"/>
      <c r="G86" s="138"/>
      <c r="H86" s="138"/>
      <c r="I86" s="138"/>
      <c r="J86" s="138"/>
      <c r="K86" s="138">
        <f>$P86</f>
        <v>0</v>
      </c>
      <c r="L86" s="138"/>
      <c r="M86" s="207">
        <f t="shared" si="14"/>
        <v>0</v>
      </c>
      <c r="N86" s="199">
        <f>Evaluation!F85</f>
        <v>0</v>
      </c>
      <c r="O86" s="199">
        <f>Evaluation!G85</f>
        <v>0</v>
      </c>
      <c r="P86" s="207">
        <f t="shared" si="13"/>
        <v>0</v>
      </c>
      <c r="Q86" s="1">
        <f t="shared" si="12"/>
        <v>0</v>
      </c>
    </row>
    <row r="87" spans="1:17" s="1" customFormat="1" ht="12.75" x14ac:dyDescent="0.2">
      <c r="A87" s="37"/>
      <c r="B87" s="39" t="s">
        <v>5</v>
      </c>
      <c r="C87" s="1" t="s">
        <v>355</v>
      </c>
      <c r="D87" s="138"/>
      <c r="E87" s="138"/>
      <c r="F87" s="138"/>
      <c r="G87" s="138"/>
      <c r="H87" s="138"/>
      <c r="I87" s="138"/>
      <c r="J87" s="138"/>
      <c r="K87" s="138"/>
      <c r="L87" s="138">
        <f>$P87</f>
        <v>0</v>
      </c>
      <c r="M87" s="207">
        <f t="shared" si="14"/>
        <v>0</v>
      </c>
      <c r="N87" s="199">
        <f>PM!I83</f>
        <v>0</v>
      </c>
      <c r="O87" s="199">
        <f>PM!J83</f>
        <v>0</v>
      </c>
      <c r="P87" s="207">
        <f t="shared" si="13"/>
        <v>0</v>
      </c>
      <c r="Q87" s="1">
        <f t="shared" si="12"/>
        <v>0</v>
      </c>
    </row>
    <row r="88" spans="1:17" s="1" customFormat="1" ht="12.75" x14ac:dyDescent="0.2">
      <c r="A88" s="37"/>
      <c r="B88" s="39" t="s">
        <v>250</v>
      </c>
      <c r="C88" s="38" t="s">
        <v>203</v>
      </c>
      <c r="D88" s="204">
        <f t="shared" ref="D88:I88" si="16">SUM(D79:D87)</f>
        <v>0</v>
      </c>
      <c r="E88" s="204">
        <f t="shared" si="16"/>
        <v>0</v>
      </c>
      <c r="F88" s="204">
        <f t="shared" si="16"/>
        <v>0</v>
      </c>
      <c r="G88" s="204">
        <f t="shared" si="16"/>
        <v>0</v>
      </c>
      <c r="H88" s="204">
        <f t="shared" si="16"/>
        <v>0</v>
      </c>
      <c r="I88" s="204">
        <f t="shared" si="16"/>
        <v>0</v>
      </c>
      <c r="J88" s="356"/>
      <c r="K88" s="356"/>
      <c r="L88" s="356"/>
      <c r="M88" s="207">
        <f t="shared" si="14"/>
        <v>0</v>
      </c>
      <c r="N88" s="204">
        <f>SUM(N79:N87)</f>
        <v>0</v>
      </c>
      <c r="O88" s="204">
        <f>SUM(O79:O87)</f>
        <v>0</v>
      </c>
      <c r="P88" s="207">
        <f t="shared" si="13"/>
        <v>0</v>
      </c>
      <c r="Q88" s="1">
        <f t="shared" si="12"/>
        <v>0</v>
      </c>
    </row>
    <row r="89" spans="1:17" s="1" customFormat="1" ht="12.75" x14ac:dyDescent="0.2">
      <c r="A89" s="53"/>
      <c r="B89" s="54">
        <v>2999</v>
      </c>
      <c r="C89" s="55" t="s">
        <v>229</v>
      </c>
      <c r="D89" s="230">
        <f t="shared" ref="D89:L89" si="17">+D65+D77+D88</f>
        <v>667000</v>
      </c>
      <c r="E89" s="230">
        <f t="shared" si="17"/>
        <v>0</v>
      </c>
      <c r="F89" s="230">
        <f t="shared" si="17"/>
        <v>1050000</v>
      </c>
      <c r="G89" s="230">
        <f t="shared" si="17"/>
        <v>180500</v>
      </c>
      <c r="H89" s="230">
        <f t="shared" si="17"/>
        <v>290000</v>
      </c>
      <c r="I89" s="230">
        <f t="shared" si="17"/>
        <v>0</v>
      </c>
      <c r="J89" s="230">
        <f t="shared" si="17"/>
        <v>170000</v>
      </c>
      <c r="K89" s="230">
        <f t="shared" si="17"/>
        <v>0</v>
      </c>
      <c r="L89" s="230">
        <f t="shared" si="17"/>
        <v>0</v>
      </c>
      <c r="M89" s="233">
        <f>SUM(D89:L89)</f>
        <v>2357500</v>
      </c>
      <c r="N89" s="234">
        <f>+N65+N77+N88</f>
        <v>1583950</v>
      </c>
      <c r="O89" s="230">
        <f>+O65+O77+O88</f>
        <v>773550</v>
      </c>
      <c r="P89" s="233">
        <f t="shared" si="13"/>
        <v>2357500</v>
      </c>
      <c r="Q89" s="1">
        <f t="shared" si="12"/>
        <v>0</v>
      </c>
    </row>
    <row r="90" spans="1:17" s="1" customFormat="1" ht="12.75" x14ac:dyDescent="0.2">
      <c r="A90" s="60">
        <v>30</v>
      </c>
      <c r="B90" s="61" t="s">
        <v>251</v>
      </c>
      <c r="C90" s="30"/>
      <c r="D90" s="225"/>
      <c r="E90" s="225"/>
      <c r="F90" s="225"/>
      <c r="G90" s="225"/>
      <c r="H90" s="225"/>
      <c r="I90" s="225"/>
      <c r="J90" s="362"/>
      <c r="K90" s="362"/>
      <c r="L90" s="362"/>
      <c r="M90" s="226"/>
      <c r="N90" s="227"/>
      <c r="O90" s="225"/>
      <c r="P90" s="219"/>
      <c r="Q90" s="1">
        <f t="shared" si="12"/>
        <v>0</v>
      </c>
    </row>
    <row r="91" spans="1:17" s="1" customFormat="1" ht="12.75" hidden="1" x14ac:dyDescent="0.2">
      <c r="A91" s="25"/>
      <c r="B91" s="26" t="s">
        <v>252</v>
      </c>
      <c r="C91" s="27" t="s">
        <v>253</v>
      </c>
      <c r="D91" s="225"/>
      <c r="E91" s="225"/>
      <c r="F91" s="225"/>
      <c r="G91" s="225"/>
      <c r="H91" s="225"/>
      <c r="I91" s="225"/>
      <c r="J91" s="362"/>
      <c r="K91" s="362"/>
      <c r="L91" s="362"/>
      <c r="M91" s="226"/>
      <c r="N91" s="227"/>
      <c r="O91" s="225"/>
      <c r="P91" s="219"/>
      <c r="Q91" s="1">
        <f t="shared" si="12"/>
        <v>0</v>
      </c>
    </row>
    <row r="92" spans="1:17" s="1" customFormat="1" ht="12.75" hidden="1" x14ac:dyDescent="0.2">
      <c r="A92" s="31"/>
      <c r="B92" s="32"/>
      <c r="C92" s="33" t="s">
        <v>254</v>
      </c>
      <c r="D92" s="211"/>
      <c r="E92" s="211"/>
      <c r="F92" s="211"/>
      <c r="G92" s="211"/>
      <c r="H92" s="211"/>
      <c r="I92" s="211"/>
      <c r="J92" s="354"/>
      <c r="K92" s="354"/>
      <c r="L92" s="354"/>
      <c r="M92" s="212"/>
      <c r="N92" s="213"/>
      <c r="O92" s="211"/>
      <c r="P92" s="214"/>
      <c r="Q92" s="1">
        <f t="shared" si="12"/>
        <v>0</v>
      </c>
    </row>
    <row r="93" spans="1:17" s="1" customFormat="1" ht="12.75" hidden="1" x14ac:dyDescent="0.2">
      <c r="A93" s="37"/>
      <c r="B93" s="45" t="s">
        <v>80</v>
      </c>
      <c r="C93" s="46" t="s">
        <v>154</v>
      </c>
      <c r="D93" s="215"/>
      <c r="E93" s="215"/>
      <c r="F93" s="215"/>
      <c r="G93" s="215"/>
      <c r="H93" s="215"/>
      <c r="I93" s="215"/>
      <c r="J93" s="357"/>
      <c r="K93" s="357"/>
      <c r="L93" s="357"/>
      <c r="M93" s="207">
        <f t="shared" ref="M93:M102" si="18">SUM(D93:I93)</f>
        <v>0</v>
      </c>
      <c r="N93" s="199"/>
      <c r="O93" s="215"/>
      <c r="P93" s="207">
        <f t="shared" ref="P93:P103" si="19">SUM(N93:O93)</f>
        <v>0</v>
      </c>
      <c r="Q93" s="1">
        <f t="shared" si="12"/>
        <v>0</v>
      </c>
    </row>
    <row r="94" spans="1:17" s="1" customFormat="1" ht="12.75" hidden="1" x14ac:dyDescent="0.2">
      <c r="A94" s="37"/>
      <c r="B94" s="45" t="s">
        <v>81</v>
      </c>
      <c r="C94" s="46" t="s">
        <v>155</v>
      </c>
      <c r="D94" s="215"/>
      <c r="E94" s="215"/>
      <c r="F94" s="215"/>
      <c r="G94" s="215"/>
      <c r="H94" s="215"/>
      <c r="I94" s="215"/>
      <c r="J94" s="357"/>
      <c r="K94" s="357"/>
      <c r="L94" s="357"/>
      <c r="M94" s="207">
        <f t="shared" si="18"/>
        <v>0</v>
      </c>
      <c r="N94" s="199"/>
      <c r="O94" s="215"/>
      <c r="P94" s="207">
        <f t="shared" si="19"/>
        <v>0</v>
      </c>
      <c r="Q94" s="1">
        <f t="shared" si="12"/>
        <v>0</v>
      </c>
    </row>
    <row r="95" spans="1:17" s="1" customFormat="1" ht="12.75" hidden="1" x14ac:dyDescent="0.2">
      <c r="A95" s="37"/>
      <c r="B95" s="45" t="s">
        <v>82</v>
      </c>
      <c r="C95" s="46" t="s">
        <v>156</v>
      </c>
      <c r="D95" s="215"/>
      <c r="E95" s="215"/>
      <c r="F95" s="215"/>
      <c r="G95" s="215"/>
      <c r="H95" s="215"/>
      <c r="I95" s="215"/>
      <c r="J95" s="357"/>
      <c r="K95" s="357"/>
      <c r="L95" s="357"/>
      <c r="M95" s="207">
        <f t="shared" si="18"/>
        <v>0</v>
      </c>
      <c r="N95" s="199"/>
      <c r="O95" s="215"/>
      <c r="P95" s="207">
        <f t="shared" si="19"/>
        <v>0</v>
      </c>
      <c r="Q95" s="1">
        <f t="shared" ref="Q95:Q125" si="20">P95-M95</f>
        <v>0</v>
      </c>
    </row>
    <row r="96" spans="1:17" s="1" customFormat="1" ht="12.75" hidden="1" x14ac:dyDescent="0.2">
      <c r="A96" s="37"/>
      <c r="B96" s="45" t="s">
        <v>173</v>
      </c>
      <c r="C96" s="46" t="s">
        <v>157</v>
      </c>
      <c r="D96" s="215"/>
      <c r="E96" s="215"/>
      <c r="F96" s="215"/>
      <c r="G96" s="215"/>
      <c r="H96" s="215"/>
      <c r="I96" s="215"/>
      <c r="J96" s="357"/>
      <c r="K96" s="357"/>
      <c r="L96" s="357"/>
      <c r="M96" s="207">
        <f t="shared" si="18"/>
        <v>0</v>
      </c>
      <c r="N96" s="199"/>
      <c r="O96" s="215"/>
      <c r="P96" s="207">
        <f t="shared" si="19"/>
        <v>0</v>
      </c>
      <c r="Q96" s="1">
        <f t="shared" si="20"/>
        <v>0</v>
      </c>
    </row>
    <row r="97" spans="1:17" s="1" customFormat="1" ht="12.75" hidden="1" x14ac:dyDescent="0.2">
      <c r="A97" s="37"/>
      <c r="B97" s="45" t="s">
        <v>174</v>
      </c>
      <c r="C97" s="46" t="s">
        <v>158</v>
      </c>
      <c r="D97" s="215"/>
      <c r="E97" s="215"/>
      <c r="F97" s="215"/>
      <c r="G97" s="215"/>
      <c r="H97" s="215"/>
      <c r="I97" s="215"/>
      <c r="J97" s="357"/>
      <c r="K97" s="357"/>
      <c r="L97" s="357"/>
      <c r="M97" s="207">
        <f t="shared" si="18"/>
        <v>0</v>
      </c>
      <c r="N97" s="199"/>
      <c r="O97" s="215"/>
      <c r="P97" s="207">
        <f t="shared" si="19"/>
        <v>0</v>
      </c>
      <c r="Q97" s="1">
        <f t="shared" si="20"/>
        <v>0</v>
      </c>
    </row>
    <row r="98" spans="1:17" s="1" customFormat="1" ht="12.75" hidden="1" x14ac:dyDescent="0.2">
      <c r="A98" s="37"/>
      <c r="B98" s="45" t="s">
        <v>175</v>
      </c>
      <c r="C98" s="46" t="s">
        <v>183</v>
      </c>
      <c r="D98" s="215"/>
      <c r="E98" s="215"/>
      <c r="F98" s="215"/>
      <c r="G98" s="215"/>
      <c r="H98" s="215"/>
      <c r="I98" s="215"/>
      <c r="J98" s="357"/>
      <c r="K98" s="357"/>
      <c r="L98" s="357"/>
      <c r="M98" s="207">
        <f t="shared" si="18"/>
        <v>0</v>
      </c>
      <c r="N98" s="199"/>
      <c r="O98" s="215"/>
      <c r="P98" s="207">
        <f t="shared" si="19"/>
        <v>0</v>
      </c>
      <c r="Q98" s="1">
        <f t="shared" si="20"/>
        <v>0</v>
      </c>
    </row>
    <row r="99" spans="1:17" s="1" customFormat="1" ht="12.75" hidden="1" x14ac:dyDescent="0.2">
      <c r="A99" s="37"/>
      <c r="B99" s="45" t="s">
        <v>176</v>
      </c>
      <c r="C99" s="46" t="s">
        <v>184</v>
      </c>
      <c r="D99" s="215"/>
      <c r="E99" s="215"/>
      <c r="F99" s="215"/>
      <c r="G99" s="215"/>
      <c r="H99" s="215"/>
      <c r="I99" s="215"/>
      <c r="J99" s="357"/>
      <c r="K99" s="357"/>
      <c r="L99" s="357"/>
      <c r="M99" s="207">
        <f t="shared" si="18"/>
        <v>0</v>
      </c>
      <c r="N99" s="199"/>
      <c r="O99" s="215"/>
      <c r="P99" s="207">
        <f t="shared" si="19"/>
        <v>0</v>
      </c>
      <c r="Q99" s="1">
        <f t="shared" si="20"/>
        <v>0</v>
      </c>
    </row>
    <row r="100" spans="1:17" s="1" customFormat="1" ht="12.75" hidden="1" x14ac:dyDescent="0.2">
      <c r="A100" s="37"/>
      <c r="B100" s="45" t="s">
        <v>177</v>
      </c>
      <c r="C100" s="46" t="s">
        <v>185</v>
      </c>
      <c r="D100" s="215"/>
      <c r="E100" s="215"/>
      <c r="F100" s="215"/>
      <c r="G100" s="215"/>
      <c r="H100" s="215"/>
      <c r="I100" s="215"/>
      <c r="J100" s="357"/>
      <c r="K100" s="357"/>
      <c r="L100" s="357"/>
      <c r="M100" s="207">
        <f t="shared" si="18"/>
        <v>0</v>
      </c>
      <c r="N100" s="199"/>
      <c r="O100" s="215"/>
      <c r="P100" s="207">
        <f t="shared" si="19"/>
        <v>0</v>
      </c>
      <c r="Q100" s="1">
        <f t="shared" si="20"/>
        <v>0</v>
      </c>
    </row>
    <row r="101" spans="1:17" s="1" customFormat="1" ht="12.75" hidden="1" x14ac:dyDescent="0.2">
      <c r="A101" s="37"/>
      <c r="B101" s="45" t="s">
        <v>178</v>
      </c>
      <c r="C101" s="46" t="s">
        <v>159</v>
      </c>
      <c r="D101" s="215"/>
      <c r="E101" s="215"/>
      <c r="F101" s="215"/>
      <c r="G101" s="215"/>
      <c r="H101" s="215"/>
      <c r="I101" s="215"/>
      <c r="J101" s="357"/>
      <c r="K101" s="357"/>
      <c r="L101" s="357"/>
      <c r="M101" s="207">
        <f t="shared" si="18"/>
        <v>0</v>
      </c>
      <c r="N101" s="199"/>
      <c r="O101" s="215"/>
      <c r="P101" s="207">
        <f t="shared" si="19"/>
        <v>0</v>
      </c>
      <c r="Q101" s="1">
        <f t="shared" si="20"/>
        <v>0</v>
      </c>
    </row>
    <row r="102" spans="1:17" s="1" customFormat="1" ht="12.75" hidden="1" x14ac:dyDescent="0.2">
      <c r="A102" s="37"/>
      <c r="B102" s="45" t="s">
        <v>179</v>
      </c>
      <c r="C102" s="46" t="s">
        <v>160</v>
      </c>
      <c r="D102" s="215"/>
      <c r="E102" s="215"/>
      <c r="F102" s="215"/>
      <c r="G102" s="215"/>
      <c r="H102" s="215"/>
      <c r="I102" s="215"/>
      <c r="J102" s="357"/>
      <c r="K102" s="357"/>
      <c r="L102" s="357"/>
      <c r="M102" s="207">
        <f t="shared" si="18"/>
        <v>0</v>
      </c>
      <c r="N102" s="199"/>
      <c r="O102" s="215"/>
      <c r="P102" s="207">
        <f t="shared" si="19"/>
        <v>0</v>
      </c>
      <c r="Q102" s="1">
        <f t="shared" si="20"/>
        <v>0</v>
      </c>
    </row>
    <row r="103" spans="1:17" s="1" customFormat="1" ht="12.75" hidden="1" x14ac:dyDescent="0.2">
      <c r="A103" s="37"/>
      <c r="B103" s="39" t="s">
        <v>83</v>
      </c>
      <c r="C103" s="38" t="s">
        <v>203</v>
      </c>
      <c r="D103" s="204">
        <f t="shared" ref="D103:I103" si="21">SUM(D93:D102)</f>
        <v>0</v>
      </c>
      <c r="E103" s="204">
        <f t="shared" si="21"/>
        <v>0</v>
      </c>
      <c r="F103" s="204">
        <f t="shared" si="21"/>
        <v>0</v>
      </c>
      <c r="G103" s="204">
        <f t="shared" si="21"/>
        <v>0</v>
      </c>
      <c r="H103" s="204">
        <f t="shared" si="21"/>
        <v>0</v>
      </c>
      <c r="I103" s="204">
        <f t="shared" si="21"/>
        <v>0</v>
      </c>
      <c r="J103" s="356"/>
      <c r="K103" s="356"/>
      <c r="L103" s="356"/>
      <c r="M103" s="207">
        <f>SUM(M93:M95)</f>
        <v>0</v>
      </c>
      <c r="N103" s="204">
        <f>SUM(N93:N102)</f>
        <v>0</v>
      </c>
      <c r="O103" s="204">
        <f>SUM(O93:O102)</f>
        <v>0</v>
      </c>
      <c r="P103" s="207">
        <f t="shared" si="19"/>
        <v>0</v>
      </c>
      <c r="Q103" s="1">
        <f t="shared" si="20"/>
        <v>0</v>
      </c>
    </row>
    <row r="104" spans="1:17" s="1" customFormat="1" ht="12.75" x14ac:dyDescent="0.2">
      <c r="A104" s="40"/>
      <c r="B104" s="47" t="s">
        <v>84</v>
      </c>
      <c r="C104" s="63" t="s">
        <v>85</v>
      </c>
      <c r="D104" s="208"/>
      <c r="E104" s="208"/>
      <c r="F104" s="208"/>
      <c r="G104" s="208"/>
      <c r="H104" s="208"/>
      <c r="I104" s="208"/>
      <c r="J104" s="353"/>
      <c r="K104" s="353"/>
      <c r="L104" s="353"/>
      <c r="M104" s="205"/>
      <c r="N104" s="209"/>
      <c r="O104" s="208"/>
      <c r="P104" s="210"/>
      <c r="Q104" s="1">
        <f t="shared" si="20"/>
        <v>0</v>
      </c>
    </row>
    <row r="105" spans="1:17" s="1" customFormat="1" ht="12.75" x14ac:dyDescent="0.2">
      <c r="A105" s="31"/>
      <c r="B105" s="49"/>
      <c r="C105" s="64" t="s">
        <v>86</v>
      </c>
      <c r="D105" s="211"/>
      <c r="E105" s="211"/>
      <c r="F105" s="211"/>
      <c r="G105" s="211"/>
      <c r="H105" s="211"/>
      <c r="I105" s="211"/>
      <c r="J105" s="354"/>
      <c r="K105" s="354"/>
      <c r="L105" s="354"/>
      <c r="M105" s="212"/>
      <c r="N105" s="213"/>
      <c r="O105" s="211"/>
      <c r="P105" s="214"/>
      <c r="Q105" s="1">
        <f t="shared" si="20"/>
        <v>0</v>
      </c>
    </row>
    <row r="106" spans="1:17" s="1" customFormat="1" ht="12.75" x14ac:dyDescent="0.2">
      <c r="A106" s="37"/>
      <c r="B106" s="39" t="s">
        <v>87</v>
      </c>
      <c r="C106" s="46" t="s">
        <v>255</v>
      </c>
      <c r="D106" s="138">
        <f>$P106</f>
        <v>0</v>
      </c>
      <c r="E106" s="138"/>
      <c r="F106" s="138"/>
      <c r="G106" s="138"/>
      <c r="H106" s="138"/>
      <c r="I106" s="138"/>
      <c r="J106" s="138"/>
      <c r="K106" s="138"/>
      <c r="L106" s="138"/>
      <c r="M106" s="207">
        <f>SUM(D106:L106)</f>
        <v>0</v>
      </c>
      <c r="N106" s="199" t="str">
        <f>TBA!K78</f>
        <v xml:space="preserve"> - </v>
      </c>
      <c r="O106" s="199" t="str">
        <f>TBA!L78</f>
        <v xml:space="preserve"> - </v>
      </c>
      <c r="P106" s="207">
        <f t="shared" ref="P106:P126" si="22">SUM(N106:O106)</f>
        <v>0</v>
      </c>
      <c r="Q106" s="1">
        <f t="shared" si="20"/>
        <v>0</v>
      </c>
    </row>
    <row r="107" spans="1:17" s="1" customFormat="1" ht="12.75" x14ac:dyDescent="0.2">
      <c r="A107" s="37"/>
      <c r="B107" s="39" t="s">
        <v>88</v>
      </c>
      <c r="C107" s="46" t="s">
        <v>256</v>
      </c>
      <c r="D107" s="138"/>
      <c r="E107" s="138">
        <f>$P107</f>
        <v>0</v>
      </c>
      <c r="F107" s="138"/>
      <c r="G107" s="138"/>
      <c r="H107" s="138"/>
      <c r="I107" s="138"/>
      <c r="J107" s="138"/>
      <c r="K107" s="138"/>
      <c r="L107" s="138"/>
      <c r="M107" s="207">
        <f t="shared" ref="M107:M114" si="23">SUM(D107:L107)</f>
        <v>0</v>
      </c>
      <c r="N107" s="199">
        <f>Lakes!J98</f>
        <v>0</v>
      </c>
      <c r="O107" s="199">
        <f>Lakes!K98</f>
        <v>0</v>
      </c>
      <c r="P107" s="207">
        <f t="shared" si="22"/>
        <v>0</v>
      </c>
      <c r="Q107" s="1">
        <f t="shared" si="20"/>
        <v>0</v>
      </c>
    </row>
    <row r="108" spans="1:17" s="1" customFormat="1" ht="12.75" x14ac:dyDescent="0.2">
      <c r="A108" s="37"/>
      <c r="B108" s="39" t="s">
        <v>89</v>
      </c>
      <c r="C108" s="46" t="s">
        <v>257</v>
      </c>
      <c r="D108" s="138"/>
      <c r="E108" s="138"/>
      <c r="F108" s="138">
        <f>$P108</f>
        <v>0</v>
      </c>
      <c r="G108" s="138"/>
      <c r="H108" s="138"/>
      <c r="I108" s="138"/>
      <c r="J108" s="138"/>
      <c r="K108" s="138"/>
      <c r="L108" s="138"/>
      <c r="M108" s="207">
        <f t="shared" si="23"/>
        <v>0</v>
      </c>
      <c r="N108" s="199">
        <f>Rivers!M86</f>
        <v>0</v>
      </c>
      <c r="O108" s="199">
        <f>Rivers!N86</f>
        <v>0</v>
      </c>
      <c r="P108" s="207">
        <f t="shared" si="22"/>
        <v>0</v>
      </c>
      <c r="Q108" s="1">
        <f t="shared" si="20"/>
        <v>0</v>
      </c>
    </row>
    <row r="109" spans="1:17" s="1" customFormat="1" ht="12.75" x14ac:dyDescent="0.2">
      <c r="A109" s="37"/>
      <c r="B109" s="39" t="s">
        <v>180</v>
      </c>
      <c r="C109" s="46" t="s">
        <v>258</v>
      </c>
      <c r="D109" s="138"/>
      <c r="E109" s="138"/>
      <c r="F109" s="138"/>
      <c r="G109" s="138">
        <f>$P109</f>
        <v>0</v>
      </c>
      <c r="H109" s="138"/>
      <c r="I109" s="138"/>
      <c r="J109" s="138"/>
      <c r="K109" s="138"/>
      <c r="L109" s="138"/>
      <c r="M109" s="207">
        <f t="shared" si="23"/>
        <v>0</v>
      </c>
      <c r="N109" s="199">
        <f>LME!L87</f>
        <v>0</v>
      </c>
      <c r="O109" s="199">
        <f>LME!M87</f>
        <v>0</v>
      </c>
      <c r="P109" s="207">
        <f t="shared" si="22"/>
        <v>0</v>
      </c>
      <c r="Q109" s="1">
        <f t="shared" si="20"/>
        <v>0</v>
      </c>
    </row>
    <row r="110" spans="1:17" s="1" customFormat="1" ht="12.75" x14ac:dyDescent="0.2">
      <c r="A110" s="37"/>
      <c r="B110" s="39" t="s">
        <v>181</v>
      </c>
      <c r="C110" s="46" t="s">
        <v>259</v>
      </c>
      <c r="D110" s="138"/>
      <c r="E110" s="138"/>
      <c r="F110" s="138"/>
      <c r="G110" s="138"/>
      <c r="H110" s="138">
        <f>$P110</f>
        <v>0</v>
      </c>
      <c r="I110" s="138"/>
      <c r="J110" s="138"/>
      <c r="K110" s="138"/>
      <c r="L110" s="138"/>
      <c r="M110" s="207">
        <f t="shared" si="23"/>
        <v>0</v>
      </c>
      <c r="N110" s="199">
        <f>OO!K73</f>
        <v>0</v>
      </c>
      <c r="O110" s="199">
        <f>OO!L73</f>
        <v>0</v>
      </c>
      <c r="P110" s="207">
        <f t="shared" si="22"/>
        <v>0</v>
      </c>
      <c r="Q110" s="1">
        <f t="shared" si="20"/>
        <v>0</v>
      </c>
    </row>
    <row r="111" spans="1:17" s="1" customFormat="1" ht="12.75" x14ac:dyDescent="0.2">
      <c r="A111" s="37"/>
      <c r="B111" s="39" t="s">
        <v>182</v>
      </c>
      <c r="C111" s="46" t="s">
        <v>260</v>
      </c>
      <c r="D111" s="138"/>
      <c r="E111" s="138"/>
      <c r="F111" s="138"/>
      <c r="G111" s="138"/>
      <c r="H111" s="138"/>
      <c r="I111" s="138">
        <f>$P111</f>
        <v>0</v>
      </c>
      <c r="J111" s="138"/>
      <c r="K111" s="138"/>
      <c r="L111" s="138"/>
      <c r="M111" s="207">
        <f t="shared" si="23"/>
        <v>0</v>
      </c>
      <c r="N111" s="199">
        <f>'Cross cutting'!I110</f>
        <v>0</v>
      </c>
      <c r="O111" s="199">
        <f>'Cross cutting'!J110</f>
        <v>0</v>
      </c>
      <c r="P111" s="207">
        <f t="shared" si="22"/>
        <v>0</v>
      </c>
      <c r="Q111" s="1">
        <f t="shared" si="20"/>
        <v>0</v>
      </c>
    </row>
    <row r="112" spans="1:17" s="1" customFormat="1" ht="12.75" x14ac:dyDescent="0.2">
      <c r="A112" s="37"/>
      <c r="B112" s="39" t="s">
        <v>25</v>
      </c>
      <c r="C112" s="46" t="s">
        <v>261</v>
      </c>
      <c r="D112" s="138"/>
      <c r="E112" s="138"/>
      <c r="F112" s="138"/>
      <c r="G112" s="138"/>
      <c r="H112" s="138"/>
      <c r="I112" s="138"/>
      <c r="J112" s="138">
        <f>$P112</f>
        <v>0</v>
      </c>
      <c r="K112" s="138"/>
      <c r="L112" s="138"/>
      <c r="M112" s="207">
        <f t="shared" si="23"/>
        <v>0</v>
      </c>
      <c r="N112" s="199">
        <f>'Data &amp; Information Management'!K111</f>
        <v>0</v>
      </c>
      <c r="O112" s="199">
        <f>'Data &amp; Information Management'!L111</f>
        <v>0</v>
      </c>
      <c r="P112" s="207">
        <f t="shared" si="22"/>
        <v>0</v>
      </c>
      <c r="Q112" s="1">
        <f t="shared" si="20"/>
        <v>0</v>
      </c>
    </row>
    <row r="113" spans="1:17" s="1" customFormat="1" ht="12.75" x14ac:dyDescent="0.2">
      <c r="A113" s="37"/>
      <c r="B113" s="39" t="s">
        <v>26</v>
      </c>
      <c r="C113" s="46" t="s">
        <v>354</v>
      </c>
      <c r="D113" s="138"/>
      <c r="E113" s="138"/>
      <c r="F113" s="138"/>
      <c r="G113" s="138"/>
      <c r="H113" s="138"/>
      <c r="I113" s="138"/>
      <c r="J113" s="138"/>
      <c r="K113" s="138">
        <f>$P113</f>
        <v>0</v>
      </c>
      <c r="L113" s="138"/>
      <c r="M113" s="207">
        <f t="shared" si="23"/>
        <v>0</v>
      </c>
      <c r="N113" s="199">
        <f>Evaluation!F99</f>
        <v>0</v>
      </c>
      <c r="O113" s="199">
        <f>Evaluation!G99</f>
        <v>0</v>
      </c>
      <c r="P113" s="207">
        <f t="shared" si="22"/>
        <v>0</v>
      </c>
      <c r="Q113" s="1">
        <f t="shared" si="20"/>
        <v>0</v>
      </c>
    </row>
    <row r="114" spans="1:17" s="1" customFormat="1" ht="12.75" x14ac:dyDescent="0.2">
      <c r="A114" s="37"/>
      <c r="B114" s="39" t="s">
        <v>27</v>
      </c>
      <c r="C114" s="1" t="s">
        <v>355</v>
      </c>
      <c r="D114" s="138"/>
      <c r="E114" s="138"/>
      <c r="F114" s="138"/>
      <c r="G114" s="138"/>
      <c r="H114" s="138"/>
      <c r="I114" s="138"/>
      <c r="J114" s="138"/>
      <c r="K114" s="138"/>
      <c r="L114" s="138">
        <f>$P114</f>
        <v>0</v>
      </c>
      <c r="M114" s="207">
        <f t="shared" si="23"/>
        <v>0</v>
      </c>
      <c r="N114" s="199">
        <f>PM!I97</f>
        <v>0</v>
      </c>
      <c r="O114" s="199">
        <f>PM!J97</f>
        <v>0</v>
      </c>
      <c r="P114" s="207">
        <f t="shared" si="22"/>
        <v>0</v>
      </c>
      <c r="Q114" s="1">
        <f t="shared" si="20"/>
        <v>0</v>
      </c>
    </row>
    <row r="115" spans="1:17" s="1" customFormat="1" ht="12.75" x14ac:dyDescent="0.2">
      <c r="A115" s="37"/>
      <c r="B115" s="39" t="s">
        <v>90</v>
      </c>
      <c r="C115" s="38" t="s">
        <v>203</v>
      </c>
      <c r="D115" s="204">
        <f t="shared" ref="D115:I115" si="24">SUM(D106:D114)</f>
        <v>0</v>
      </c>
      <c r="E115" s="204">
        <f t="shared" si="24"/>
        <v>0</v>
      </c>
      <c r="F115" s="204">
        <f t="shared" si="24"/>
        <v>0</v>
      </c>
      <c r="G115" s="204">
        <f t="shared" si="24"/>
        <v>0</v>
      </c>
      <c r="H115" s="204">
        <f t="shared" si="24"/>
        <v>0</v>
      </c>
      <c r="I115" s="204">
        <f t="shared" si="24"/>
        <v>0</v>
      </c>
      <c r="J115" s="356"/>
      <c r="K115" s="356"/>
      <c r="L115" s="356"/>
      <c r="M115" s="207">
        <f>SUM(D115:L115)</f>
        <v>0</v>
      </c>
      <c r="N115" s="206">
        <f>SUM(N106:N114)</f>
        <v>0</v>
      </c>
      <c r="O115" s="206">
        <f>SUM(O106:O114)</f>
        <v>0</v>
      </c>
      <c r="P115" s="207">
        <f t="shared" si="22"/>
        <v>0</v>
      </c>
      <c r="Q115" s="1">
        <f t="shared" si="20"/>
        <v>0</v>
      </c>
    </row>
    <row r="116" spans="1:17" s="1" customFormat="1" ht="12.75" x14ac:dyDescent="0.2">
      <c r="A116" s="37"/>
      <c r="B116" s="51" t="s">
        <v>91</v>
      </c>
      <c r="C116" s="52" t="s">
        <v>92</v>
      </c>
      <c r="D116" s="138"/>
      <c r="E116" s="138"/>
      <c r="F116" s="138"/>
      <c r="G116" s="138"/>
      <c r="H116" s="138"/>
      <c r="I116" s="138"/>
      <c r="J116" s="355"/>
      <c r="K116" s="355"/>
      <c r="L116" s="355"/>
      <c r="M116" s="228"/>
      <c r="N116" s="216"/>
      <c r="O116" s="138"/>
      <c r="P116" s="207">
        <f t="shared" si="22"/>
        <v>0</v>
      </c>
      <c r="Q116" s="1">
        <f t="shared" si="20"/>
        <v>0</v>
      </c>
    </row>
    <row r="117" spans="1:17" s="1" customFormat="1" ht="12.75" x14ac:dyDescent="0.2">
      <c r="A117" s="37"/>
      <c r="B117" s="39" t="s">
        <v>93</v>
      </c>
      <c r="C117" s="46" t="s">
        <v>255</v>
      </c>
      <c r="D117" s="138">
        <f>$P117</f>
        <v>220000</v>
      </c>
      <c r="E117" s="138"/>
      <c r="F117" s="138"/>
      <c r="G117" s="138"/>
      <c r="H117" s="138"/>
      <c r="I117" s="138"/>
      <c r="J117" s="138"/>
      <c r="K117" s="138"/>
      <c r="L117" s="138"/>
      <c r="M117" s="207">
        <f>SUM(D117:L117)</f>
        <v>220000</v>
      </c>
      <c r="N117" s="199">
        <f>TBA!K82</f>
        <v>120000</v>
      </c>
      <c r="O117" s="199">
        <f>TBA!L82</f>
        <v>100000</v>
      </c>
      <c r="P117" s="207">
        <f t="shared" si="22"/>
        <v>220000</v>
      </c>
      <c r="Q117" s="1">
        <f t="shared" si="20"/>
        <v>0</v>
      </c>
    </row>
    <row r="118" spans="1:17" s="1" customFormat="1" ht="12.75" x14ac:dyDescent="0.2">
      <c r="A118" s="37"/>
      <c r="B118" s="39" t="s">
        <v>94</v>
      </c>
      <c r="C118" s="46" t="s">
        <v>256</v>
      </c>
      <c r="D118" s="138"/>
      <c r="E118" s="138">
        <f>$P118</f>
        <v>0</v>
      </c>
      <c r="F118" s="138"/>
      <c r="G118" s="138"/>
      <c r="H118" s="138"/>
      <c r="I118" s="138"/>
      <c r="J118" s="138"/>
      <c r="K118" s="138"/>
      <c r="L118" s="138"/>
      <c r="M118" s="207">
        <f t="shared" ref="M118:M125" si="25">SUM(D118:L118)</f>
        <v>0</v>
      </c>
      <c r="N118" s="199">
        <f>Lakes!J105</f>
        <v>0</v>
      </c>
      <c r="O118" s="199">
        <f>Lakes!K105</f>
        <v>0</v>
      </c>
      <c r="P118" s="207">
        <f t="shared" si="22"/>
        <v>0</v>
      </c>
      <c r="Q118" s="1">
        <f t="shared" si="20"/>
        <v>0</v>
      </c>
    </row>
    <row r="119" spans="1:17" s="1" customFormat="1" ht="12.75" x14ac:dyDescent="0.2">
      <c r="A119" s="37"/>
      <c r="B119" s="39" t="s">
        <v>95</v>
      </c>
      <c r="C119" s="46" t="s">
        <v>257</v>
      </c>
      <c r="D119" s="138"/>
      <c r="E119" s="138"/>
      <c r="F119" s="138">
        <f>$P119</f>
        <v>45000</v>
      </c>
      <c r="G119" s="138"/>
      <c r="H119" s="138"/>
      <c r="I119" s="138"/>
      <c r="J119" s="138"/>
      <c r="K119" s="138"/>
      <c r="L119" s="138"/>
      <c r="M119" s="207">
        <f t="shared" si="25"/>
        <v>45000</v>
      </c>
      <c r="N119" s="199">
        <f>Rivers!M90</f>
        <v>30000</v>
      </c>
      <c r="O119" s="199">
        <f>Rivers!N90</f>
        <v>15000</v>
      </c>
      <c r="P119" s="207">
        <f t="shared" si="22"/>
        <v>45000</v>
      </c>
      <c r="Q119" s="1">
        <f t="shared" si="20"/>
        <v>0</v>
      </c>
    </row>
    <row r="120" spans="1:17" s="1" customFormat="1" ht="12.75" x14ac:dyDescent="0.2">
      <c r="A120" s="37"/>
      <c r="B120" s="39" t="s">
        <v>65</v>
      </c>
      <c r="C120" s="46" t="s">
        <v>258</v>
      </c>
      <c r="D120" s="138"/>
      <c r="E120" s="138"/>
      <c r="F120" s="138"/>
      <c r="G120" s="138">
        <f>$P120</f>
        <v>20000</v>
      </c>
      <c r="H120" s="138"/>
      <c r="I120" s="138"/>
      <c r="J120" s="138"/>
      <c r="K120" s="138"/>
      <c r="L120" s="138"/>
      <c r="M120" s="207">
        <f t="shared" si="25"/>
        <v>20000</v>
      </c>
      <c r="N120" s="199">
        <f>LME!L90</f>
        <v>10000</v>
      </c>
      <c r="O120" s="199">
        <f>LME!M90</f>
        <v>10000</v>
      </c>
      <c r="P120" s="207">
        <f t="shared" si="22"/>
        <v>20000</v>
      </c>
      <c r="Q120" s="1">
        <f t="shared" si="20"/>
        <v>0</v>
      </c>
    </row>
    <row r="121" spans="1:17" s="1" customFormat="1" ht="12.75" x14ac:dyDescent="0.2">
      <c r="A121" s="37"/>
      <c r="B121" s="39" t="s">
        <v>66</v>
      </c>
      <c r="C121" s="46" t="s">
        <v>259</v>
      </c>
      <c r="D121" s="138"/>
      <c r="E121" s="138"/>
      <c r="F121" s="138"/>
      <c r="G121" s="138"/>
      <c r="H121" s="138">
        <f>$P121</f>
        <v>60000</v>
      </c>
      <c r="I121" s="138"/>
      <c r="J121" s="138"/>
      <c r="K121" s="138"/>
      <c r="L121" s="138"/>
      <c r="M121" s="207">
        <f t="shared" si="25"/>
        <v>60000</v>
      </c>
      <c r="N121" s="199">
        <f>OO!K79</f>
        <v>39000</v>
      </c>
      <c r="O121" s="199">
        <f>OO!L79</f>
        <v>21000</v>
      </c>
      <c r="P121" s="207">
        <f t="shared" si="22"/>
        <v>60000</v>
      </c>
      <c r="Q121" s="1">
        <f t="shared" si="20"/>
        <v>0</v>
      </c>
    </row>
    <row r="122" spans="1:17" s="1" customFormat="1" ht="12.75" x14ac:dyDescent="0.2">
      <c r="A122" s="37"/>
      <c r="B122" s="39" t="s">
        <v>67</v>
      </c>
      <c r="C122" s="46" t="s">
        <v>260</v>
      </c>
      <c r="D122" s="138"/>
      <c r="E122" s="138"/>
      <c r="F122" s="138"/>
      <c r="G122" s="138"/>
      <c r="H122" s="138"/>
      <c r="I122" s="138">
        <f>$P122</f>
        <v>0</v>
      </c>
      <c r="J122" s="138"/>
      <c r="K122" s="138"/>
      <c r="L122" s="138"/>
      <c r="M122" s="207">
        <f t="shared" si="25"/>
        <v>0</v>
      </c>
      <c r="N122" s="199">
        <f>'Cross cutting'!I117</f>
        <v>0</v>
      </c>
      <c r="O122" s="199">
        <f>'Cross cutting'!J117</f>
        <v>0</v>
      </c>
      <c r="P122" s="207">
        <f t="shared" si="22"/>
        <v>0</v>
      </c>
      <c r="Q122" s="1">
        <f t="shared" si="20"/>
        <v>0</v>
      </c>
    </row>
    <row r="123" spans="1:17" s="1" customFormat="1" ht="12.75" x14ac:dyDescent="0.2">
      <c r="A123" s="37"/>
      <c r="B123" s="39" t="s">
        <v>68</v>
      </c>
      <c r="C123" s="46" t="s">
        <v>261</v>
      </c>
      <c r="D123" s="138"/>
      <c r="E123" s="138"/>
      <c r="F123" s="138"/>
      <c r="G123" s="138"/>
      <c r="H123" s="138"/>
      <c r="I123" s="138"/>
      <c r="J123" s="138">
        <f>$P123</f>
        <v>0</v>
      </c>
      <c r="K123" s="138"/>
      <c r="L123" s="138"/>
      <c r="M123" s="207">
        <f t="shared" si="25"/>
        <v>0</v>
      </c>
      <c r="N123" s="199">
        <f>'Data &amp; Information Management'!K118</f>
        <v>0</v>
      </c>
      <c r="O123" s="199">
        <f>'Data &amp; Information Management'!L118</f>
        <v>0</v>
      </c>
      <c r="P123" s="207">
        <f t="shared" si="22"/>
        <v>0</v>
      </c>
      <c r="Q123" s="1">
        <f t="shared" si="20"/>
        <v>0</v>
      </c>
    </row>
    <row r="124" spans="1:17" s="1" customFormat="1" ht="12.75" x14ac:dyDescent="0.2">
      <c r="A124" s="37"/>
      <c r="B124" s="39" t="s">
        <v>69</v>
      </c>
      <c r="C124" s="46" t="s">
        <v>354</v>
      </c>
      <c r="D124" s="138"/>
      <c r="E124" s="138"/>
      <c r="F124" s="138"/>
      <c r="G124" s="138"/>
      <c r="H124" s="138"/>
      <c r="I124" s="138"/>
      <c r="J124" s="138"/>
      <c r="K124" s="138">
        <f>$P124</f>
        <v>0</v>
      </c>
      <c r="L124" s="138"/>
      <c r="M124" s="207">
        <f t="shared" si="25"/>
        <v>0</v>
      </c>
      <c r="N124" s="199">
        <f>Evaluation!F106</f>
        <v>0</v>
      </c>
      <c r="O124" s="199">
        <f>Evaluation!G106</f>
        <v>0</v>
      </c>
      <c r="P124" s="207">
        <f t="shared" si="22"/>
        <v>0</v>
      </c>
      <c r="Q124" s="1">
        <f t="shared" si="20"/>
        <v>0</v>
      </c>
    </row>
    <row r="125" spans="1:17" s="1" customFormat="1" ht="12.75" x14ac:dyDescent="0.2">
      <c r="A125" s="37"/>
      <c r="B125" s="39" t="s">
        <v>70</v>
      </c>
      <c r="C125" s="1" t="s">
        <v>355</v>
      </c>
      <c r="D125" s="138"/>
      <c r="E125" s="138"/>
      <c r="F125" s="138"/>
      <c r="G125" s="138"/>
      <c r="H125" s="138"/>
      <c r="I125" s="138"/>
      <c r="J125" s="138"/>
      <c r="K125" s="138"/>
      <c r="L125" s="138">
        <f>$P125</f>
        <v>0</v>
      </c>
      <c r="M125" s="207">
        <f t="shared" si="25"/>
        <v>0</v>
      </c>
      <c r="N125" s="199">
        <f>PM!I104</f>
        <v>0</v>
      </c>
      <c r="O125" s="199">
        <f>PM!J104</f>
        <v>0</v>
      </c>
      <c r="P125" s="207">
        <f t="shared" si="22"/>
        <v>0</v>
      </c>
      <c r="Q125" s="1">
        <f t="shared" si="20"/>
        <v>0</v>
      </c>
    </row>
    <row r="126" spans="1:17" s="1" customFormat="1" ht="12.75" x14ac:dyDescent="0.2">
      <c r="A126" s="37"/>
      <c r="B126" s="39" t="s">
        <v>96</v>
      </c>
      <c r="C126" s="38" t="s">
        <v>203</v>
      </c>
      <c r="D126" s="204">
        <f t="shared" ref="D126:I126" si="26">SUM(D117:D125)</f>
        <v>220000</v>
      </c>
      <c r="E126" s="204">
        <f t="shared" si="26"/>
        <v>0</v>
      </c>
      <c r="F126" s="204">
        <f t="shared" si="26"/>
        <v>45000</v>
      </c>
      <c r="G126" s="204">
        <f t="shared" si="26"/>
        <v>20000</v>
      </c>
      <c r="H126" s="204">
        <f t="shared" si="26"/>
        <v>60000</v>
      </c>
      <c r="I126" s="204">
        <f t="shared" si="26"/>
        <v>0</v>
      </c>
      <c r="J126" s="356"/>
      <c r="K126" s="356"/>
      <c r="L126" s="356"/>
      <c r="M126" s="207">
        <f>SUM(D126:L126)</f>
        <v>345000</v>
      </c>
      <c r="N126" s="206">
        <f>SUM(N117:N125)</f>
        <v>199000</v>
      </c>
      <c r="O126" s="206">
        <f>SUM(O117:O125)</f>
        <v>146000</v>
      </c>
      <c r="P126" s="207">
        <f t="shared" si="22"/>
        <v>345000</v>
      </c>
      <c r="Q126" s="1">
        <f t="shared" ref="Q126:Q153" si="27">P126-M126</f>
        <v>0</v>
      </c>
    </row>
    <row r="127" spans="1:17" s="1" customFormat="1" ht="12.75" x14ac:dyDescent="0.2">
      <c r="A127" s="53"/>
      <c r="B127" s="54">
        <v>3999</v>
      </c>
      <c r="C127" s="55" t="s">
        <v>229</v>
      </c>
      <c r="D127" s="230">
        <f t="shared" ref="D127:I127" si="28">+D103+D115+D126</f>
        <v>220000</v>
      </c>
      <c r="E127" s="230">
        <f t="shared" si="28"/>
        <v>0</v>
      </c>
      <c r="F127" s="230">
        <f t="shared" si="28"/>
        <v>45000</v>
      </c>
      <c r="G127" s="230">
        <f t="shared" si="28"/>
        <v>20000</v>
      </c>
      <c r="H127" s="230">
        <f t="shared" si="28"/>
        <v>60000</v>
      </c>
      <c r="I127" s="230">
        <f t="shared" si="28"/>
        <v>0</v>
      </c>
      <c r="J127" s="361"/>
      <c r="K127" s="361"/>
      <c r="L127" s="361"/>
      <c r="M127" s="233">
        <f>+M115+M126</f>
        <v>345000</v>
      </c>
      <c r="N127" s="230">
        <f>+N103+N115+N126</f>
        <v>199000</v>
      </c>
      <c r="O127" s="230">
        <f>+O103+O115+O126</f>
        <v>146000</v>
      </c>
      <c r="P127" s="233">
        <f>SUM(P126,P115,P103)</f>
        <v>345000</v>
      </c>
      <c r="Q127" s="1">
        <f t="shared" si="27"/>
        <v>0</v>
      </c>
    </row>
    <row r="128" spans="1:17" s="1" customFormat="1" ht="12.75" x14ac:dyDescent="0.2">
      <c r="A128" s="56">
        <v>40</v>
      </c>
      <c r="B128" s="65" t="s">
        <v>97</v>
      </c>
      <c r="C128" s="43"/>
      <c r="D128" s="208"/>
      <c r="E128" s="208"/>
      <c r="F128" s="208"/>
      <c r="G128" s="208"/>
      <c r="H128" s="208"/>
      <c r="I128" s="208"/>
      <c r="J128" s="353"/>
      <c r="K128" s="353"/>
      <c r="L128" s="353"/>
      <c r="M128" s="205"/>
      <c r="N128" s="209"/>
      <c r="O128" s="208"/>
      <c r="P128" s="210"/>
      <c r="Q128" s="1">
        <f t="shared" si="27"/>
        <v>0</v>
      </c>
    </row>
    <row r="129" spans="1:17" s="1" customFormat="1" ht="12.75" x14ac:dyDescent="0.2">
      <c r="A129" s="25"/>
      <c r="B129" s="26" t="s">
        <v>98</v>
      </c>
      <c r="C129" s="27" t="s">
        <v>99</v>
      </c>
      <c r="D129" s="218"/>
      <c r="E129" s="218"/>
      <c r="F129" s="218"/>
      <c r="G129" s="218"/>
      <c r="H129" s="218"/>
      <c r="I129" s="218"/>
      <c r="J129" s="358"/>
      <c r="K129" s="358"/>
      <c r="L129" s="358"/>
      <c r="M129" s="219"/>
      <c r="N129" s="220"/>
      <c r="O129" s="218"/>
      <c r="P129" s="219"/>
      <c r="Q129" s="1">
        <f t="shared" si="27"/>
        <v>0</v>
      </c>
    </row>
    <row r="130" spans="1:17" s="1" customFormat="1" ht="12.75" x14ac:dyDescent="0.2">
      <c r="A130" s="31"/>
      <c r="B130" s="32"/>
      <c r="C130" s="33" t="s">
        <v>598</v>
      </c>
      <c r="D130" s="221"/>
      <c r="E130" s="221"/>
      <c r="F130" s="221"/>
      <c r="G130" s="221"/>
      <c r="H130" s="221"/>
      <c r="I130" s="221"/>
      <c r="J130" s="359"/>
      <c r="K130" s="359"/>
      <c r="L130" s="359"/>
      <c r="M130" s="214"/>
      <c r="N130" s="222"/>
      <c r="O130" s="221"/>
      <c r="P130" s="214"/>
      <c r="Q130" s="1">
        <f t="shared" si="27"/>
        <v>0</v>
      </c>
    </row>
    <row r="131" spans="1:17" s="1" customFormat="1" ht="12.75" x14ac:dyDescent="0.2">
      <c r="A131" s="37"/>
      <c r="B131" s="45" t="s">
        <v>101</v>
      </c>
      <c r="C131" s="46" t="s">
        <v>255</v>
      </c>
      <c r="D131" s="138">
        <f>$P131</f>
        <v>0</v>
      </c>
      <c r="E131" s="138"/>
      <c r="F131" s="138"/>
      <c r="G131" s="138"/>
      <c r="H131" s="138"/>
      <c r="I131" s="138"/>
      <c r="J131" s="138"/>
      <c r="K131" s="138"/>
      <c r="L131" s="138"/>
      <c r="M131" s="207">
        <f>SUM(D131:L131)</f>
        <v>0</v>
      </c>
      <c r="N131" s="199" t="str">
        <f>TBA!K87</f>
        <v xml:space="preserve"> - </v>
      </c>
      <c r="O131" s="199" t="str">
        <f>TBA!L87</f>
        <v xml:space="preserve"> - </v>
      </c>
      <c r="P131" s="207">
        <f>SUM(N131:O131)</f>
        <v>0</v>
      </c>
      <c r="Q131" s="1">
        <f t="shared" si="27"/>
        <v>0</v>
      </c>
    </row>
    <row r="132" spans="1:17" s="1" customFormat="1" ht="12.75" x14ac:dyDescent="0.2">
      <c r="A132" s="37"/>
      <c r="B132" s="45" t="s">
        <v>102</v>
      </c>
      <c r="C132" s="46" t="s">
        <v>256</v>
      </c>
      <c r="D132" s="138"/>
      <c r="E132" s="138">
        <f>$P132</f>
        <v>1800</v>
      </c>
      <c r="F132" s="138"/>
      <c r="G132" s="138"/>
      <c r="H132" s="138"/>
      <c r="I132" s="138"/>
      <c r="J132" s="138"/>
      <c r="K132" s="138"/>
      <c r="L132" s="138"/>
      <c r="M132" s="207">
        <f t="shared" ref="M132:M139" si="29">SUM(D132:L132)</f>
        <v>1800</v>
      </c>
      <c r="N132" s="199">
        <f>Lakes!J112</f>
        <v>900</v>
      </c>
      <c r="O132" s="199">
        <f>Lakes!K112</f>
        <v>900</v>
      </c>
      <c r="P132" s="207">
        <f t="shared" ref="P132:P139" si="30">SUM(N132:O132)</f>
        <v>1800</v>
      </c>
      <c r="Q132" s="1">
        <f t="shared" si="27"/>
        <v>0</v>
      </c>
    </row>
    <row r="133" spans="1:17" s="1" customFormat="1" ht="12.75" x14ac:dyDescent="0.2">
      <c r="A133" s="37"/>
      <c r="B133" s="45" t="s">
        <v>103</v>
      </c>
      <c r="C133" s="46" t="s">
        <v>257</v>
      </c>
      <c r="D133" s="138"/>
      <c r="E133" s="138"/>
      <c r="F133" s="138">
        <f>$P133</f>
        <v>0</v>
      </c>
      <c r="G133" s="138"/>
      <c r="H133" s="138"/>
      <c r="I133" s="138"/>
      <c r="J133" s="138"/>
      <c r="K133" s="138"/>
      <c r="L133" s="138"/>
      <c r="M133" s="207">
        <f t="shared" si="29"/>
        <v>0</v>
      </c>
      <c r="N133" s="199">
        <f>Rivers!M96</f>
        <v>0</v>
      </c>
      <c r="O133" s="199">
        <f>Rivers!N96</f>
        <v>0</v>
      </c>
      <c r="P133" s="207">
        <f t="shared" si="30"/>
        <v>0</v>
      </c>
      <c r="Q133" s="1">
        <f t="shared" si="27"/>
        <v>0</v>
      </c>
    </row>
    <row r="134" spans="1:17" s="1" customFormat="1" ht="12.75" x14ac:dyDescent="0.2">
      <c r="A134" s="37"/>
      <c r="B134" s="45" t="s">
        <v>40</v>
      </c>
      <c r="C134" s="46" t="s">
        <v>258</v>
      </c>
      <c r="D134" s="138"/>
      <c r="E134" s="138"/>
      <c r="F134" s="138"/>
      <c r="G134" s="138">
        <f>$P134</f>
        <v>0</v>
      </c>
      <c r="H134" s="138"/>
      <c r="I134" s="138"/>
      <c r="J134" s="138"/>
      <c r="K134" s="138"/>
      <c r="L134" s="138"/>
      <c r="M134" s="207">
        <f t="shared" si="29"/>
        <v>0</v>
      </c>
      <c r="N134" s="199">
        <f>LME!L96</f>
        <v>0</v>
      </c>
      <c r="O134" s="199">
        <f>LME!M96</f>
        <v>0</v>
      </c>
      <c r="P134" s="207">
        <f t="shared" si="30"/>
        <v>0</v>
      </c>
      <c r="Q134" s="1">
        <f t="shared" si="27"/>
        <v>0</v>
      </c>
    </row>
    <row r="135" spans="1:17" s="1" customFormat="1" ht="12.75" x14ac:dyDescent="0.2">
      <c r="A135" s="37"/>
      <c r="B135" s="45" t="s">
        <v>41</v>
      </c>
      <c r="C135" s="46" t="s">
        <v>259</v>
      </c>
      <c r="D135" s="138"/>
      <c r="E135" s="138"/>
      <c r="F135" s="138"/>
      <c r="G135" s="138"/>
      <c r="H135" s="138">
        <f>$P135</f>
        <v>0</v>
      </c>
      <c r="I135" s="138"/>
      <c r="J135" s="138"/>
      <c r="K135" s="138"/>
      <c r="L135" s="138"/>
      <c r="M135" s="207">
        <f t="shared" si="29"/>
        <v>0</v>
      </c>
      <c r="N135" s="199">
        <f>OO!K85</f>
        <v>0</v>
      </c>
      <c r="O135" s="199">
        <f>OO!L85</f>
        <v>0</v>
      </c>
      <c r="P135" s="207">
        <f t="shared" si="30"/>
        <v>0</v>
      </c>
      <c r="Q135" s="1">
        <f t="shared" si="27"/>
        <v>0</v>
      </c>
    </row>
    <row r="136" spans="1:17" s="1" customFormat="1" ht="12.75" x14ac:dyDescent="0.2">
      <c r="A136" s="37"/>
      <c r="B136" s="45" t="s">
        <v>42</v>
      </c>
      <c r="C136" s="46" t="s">
        <v>260</v>
      </c>
      <c r="D136" s="138"/>
      <c r="E136" s="138"/>
      <c r="F136" s="138"/>
      <c r="G136" s="138"/>
      <c r="H136" s="138"/>
      <c r="I136" s="138">
        <f>$P136</f>
        <v>0</v>
      </c>
      <c r="J136" s="138"/>
      <c r="K136" s="138"/>
      <c r="L136" s="138"/>
      <c r="M136" s="207">
        <f t="shared" si="29"/>
        <v>0</v>
      </c>
      <c r="N136" s="199">
        <f>'Cross cutting'!H128</f>
        <v>0</v>
      </c>
      <c r="O136" s="199">
        <f>'Cross cutting'!I128</f>
        <v>0</v>
      </c>
      <c r="P136" s="207">
        <f t="shared" si="30"/>
        <v>0</v>
      </c>
      <c r="Q136" s="1">
        <f t="shared" si="27"/>
        <v>0</v>
      </c>
    </row>
    <row r="137" spans="1:17" s="1" customFormat="1" ht="12.75" x14ac:dyDescent="0.2">
      <c r="A137" s="37"/>
      <c r="B137" s="45" t="s">
        <v>43</v>
      </c>
      <c r="C137" s="46" t="s">
        <v>261</v>
      </c>
      <c r="D137" s="138"/>
      <c r="E137" s="138"/>
      <c r="F137" s="138"/>
      <c r="G137" s="138"/>
      <c r="H137" s="138"/>
      <c r="I137" s="138"/>
      <c r="J137" s="138">
        <f>$P137</f>
        <v>0</v>
      </c>
      <c r="K137" s="138"/>
      <c r="L137" s="138"/>
      <c r="M137" s="207">
        <f t="shared" si="29"/>
        <v>0</v>
      </c>
      <c r="N137" s="199">
        <f>'Data &amp; Information Management'!K129</f>
        <v>0</v>
      </c>
      <c r="O137" s="199">
        <f>'Data &amp; Information Management'!L129</f>
        <v>0</v>
      </c>
      <c r="P137" s="207">
        <f t="shared" si="30"/>
        <v>0</v>
      </c>
      <c r="Q137" s="1">
        <f t="shared" si="27"/>
        <v>0</v>
      </c>
    </row>
    <row r="138" spans="1:17" s="1" customFormat="1" ht="12.75" x14ac:dyDescent="0.2">
      <c r="A138" s="37"/>
      <c r="B138" s="45" t="s">
        <v>44</v>
      </c>
      <c r="C138" s="46" t="s">
        <v>354</v>
      </c>
      <c r="D138" s="138"/>
      <c r="E138" s="138"/>
      <c r="F138" s="138"/>
      <c r="G138" s="138"/>
      <c r="H138" s="138"/>
      <c r="I138" s="138"/>
      <c r="J138" s="138"/>
      <c r="K138" s="138">
        <f>$P138</f>
        <v>0</v>
      </c>
      <c r="L138" s="138"/>
      <c r="M138" s="207">
        <f t="shared" si="29"/>
        <v>0</v>
      </c>
      <c r="N138" s="199">
        <f>Evaluation!F117</f>
        <v>0</v>
      </c>
      <c r="O138" s="199">
        <f>Evaluation!G117</f>
        <v>0</v>
      </c>
      <c r="P138" s="207">
        <f t="shared" si="30"/>
        <v>0</v>
      </c>
      <c r="Q138" s="1">
        <f t="shared" si="27"/>
        <v>0</v>
      </c>
    </row>
    <row r="139" spans="1:17" s="1" customFormat="1" ht="12.75" x14ac:dyDescent="0.2">
      <c r="A139" s="37"/>
      <c r="B139" s="45" t="s">
        <v>45</v>
      </c>
      <c r="C139" s="1" t="s">
        <v>355</v>
      </c>
      <c r="D139" s="138"/>
      <c r="E139" s="138"/>
      <c r="F139" s="138"/>
      <c r="G139" s="138"/>
      <c r="H139" s="138"/>
      <c r="I139" s="138"/>
      <c r="J139" s="138"/>
      <c r="K139" s="138"/>
      <c r="L139" s="138">
        <f>$P139</f>
        <v>0</v>
      </c>
      <c r="M139" s="207">
        <f t="shared" si="29"/>
        <v>0</v>
      </c>
      <c r="N139" s="199">
        <f>PM!I115</f>
        <v>0</v>
      </c>
      <c r="O139" s="199">
        <f>PM!J115</f>
        <v>0</v>
      </c>
      <c r="P139" s="207">
        <f t="shared" si="30"/>
        <v>0</v>
      </c>
      <c r="Q139" s="1">
        <f t="shared" si="27"/>
        <v>0</v>
      </c>
    </row>
    <row r="140" spans="1:17" s="1" customFormat="1" ht="12.75" x14ac:dyDescent="0.2">
      <c r="A140" s="37"/>
      <c r="B140" s="39" t="s">
        <v>104</v>
      </c>
      <c r="C140" s="38" t="s">
        <v>192</v>
      </c>
      <c r="D140" s="204">
        <f t="shared" ref="D140:I140" si="31">SUM(D131:D139)</f>
        <v>0</v>
      </c>
      <c r="E140" s="204">
        <f t="shared" si="31"/>
        <v>1800</v>
      </c>
      <c r="F140" s="204">
        <f t="shared" si="31"/>
        <v>0</v>
      </c>
      <c r="G140" s="204">
        <f t="shared" si="31"/>
        <v>0</v>
      </c>
      <c r="H140" s="204">
        <f t="shared" si="31"/>
        <v>0</v>
      </c>
      <c r="I140" s="204">
        <f t="shared" si="31"/>
        <v>0</v>
      </c>
      <c r="J140" s="356"/>
      <c r="K140" s="356"/>
      <c r="L140" s="356"/>
      <c r="M140" s="207">
        <f>SUM(M131:M139)</f>
        <v>1800</v>
      </c>
      <c r="N140" s="204">
        <f>SUM(N131:N139)</f>
        <v>900</v>
      </c>
      <c r="O140" s="204">
        <f>SUM(O131:O139)</f>
        <v>900</v>
      </c>
      <c r="P140" s="207">
        <f>SUM(P131:P139)</f>
        <v>1800</v>
      </c>
      <c r="Q140" s="1">
        <f t="shared" si="27"/>
        <v>0</v>
      </c>
    </row>
    <row r="141" spans="1:17" s="1" customFormat="1" ht="12.75" x14ac:dyDescent="0.2">
      <c r="A141" s="40"/>
      <c r="B141" s="66">
        <v>4200</v>
      </c>
      <c r="C141" s="48" t="s">
        <v>105</v>
      </c>
      <c r="D141" s="223"/>
      <c r="E141" s="223"/>
      <c r="F141" s="223"/>
      <c r="G141" s="223"/>
      <c r="H141" s="223"/>
      <c r="I141" s="223"/>
      <c r="J141" s="360"/>
      <c r="K141" s="360"/>
      <c r="L141" s="360"/>
      <c r="M141" s="210"/>
      <c r="N141" s="224"/>
      <c r="O141" s="223"/>
      <c r="P141" s="210"/>
      <c r="Q141" s="1">
        <f t="shared" si="27"/>
        <v>0</v>
      </c>
    </row>
    <row r="142" spans="1:17" s="1" customFormat="1" ht="12.75" x14ac:dyDescent="0.2">
      <c r="A142" s="31"/>
      <c r="B142" s="67"/>
      <c r="C142" s="59" t="s">
        <v>106</v>
      </c>
      <c r="D142" s="221"/>
      <c r="E142" s="221"/>
      <c r="F142" s="221"/>
      <c r="G142" s="221"/>
      <c r="H142" s="221"/>
      <c r="I142" s="221"/>
      <c r="J142" s="359"/>
      <c r="K142" s="359"/>
      <c r="L142" s="359"/>
      <c r="M142" s="214"/>
      <c r="N142" s="222"/>
      <c r="O142" s="221"/>
      <c r="P142" s="214"/>
      <c r="Q142" s="1">
        <f t="shared" si="27"/>
        <v>0</v>
      </c>
    </row>
    <row r="143" spans="1:17" x14ac:dyDescent="0.2">
      <c r="B143" s="39" t="s">
        <v>107</v>
      </c>
      <c r="C143" s="46" t="s">
        <v>255</v>
      </c>
      <c r="D143" s="138">
        <v>0</v>
      </c>
      <c r="E143" s="138"/>
      <c r="F143" s="138"/>
      <c r="G143" s="138"/>
      <c r="H143" s="138"/>
      <c r="I143" s="138"/>
      <c r="J143" s="138"/>
      <c r="K143" s="138"/>
      <c r="L143" s="138"/>
      <c r="M143" s="207">
        <f>SUM(D143:L143)</f>
        <v>0</v>
      </c>
      <c r="N143" s="199" t="str">
        <f>TBA!K90</f>
        <v xml:space="preserve"> - </v>
      </c>
      <c r="O143" s="199" t="str">
        <f>TBA!L90</f>
        <v xml:space="preserve"> - </v>
      </c>
      <c r="P143" s="207">
        <f t="shared" ref="P143:P151" si="32">SUM(N143:O143)</f>
        <v>0</v>
      </c>
      <c r="Q143" s="1">
        <f t="shared" si="27"/>
        <v>0</v>
      </c>
    </row>
    <row r="144" spans="1:17" s="1" customFormat="1" ht="12.75" x14ac:dyDescent="0.2">
      <c r="A144" s="37"/>
      <c r="B144" s="39" t="s">
        <v>108</v>
      </c>
      <c r="C144" s="46" t="s">
        <v>256</v>
      </c>
      <c r="D144" s="138"/>
      <c r="E144" s="138">
        <f>$P144</f>
        <v>0</v>
      </c>
      <c r="F144" s="138"/>
      <c r="G144" s="138"/>
      <c r="H144" s="138"/>
      <c r="I144" s="138"/>
      <c r="J144" s="138"/>
      <c r="K144" s="138"/>
      <c r="L144" s="138"/>
      <c r="M144" s="207">
        <f t="shared" ref="M144:M151" si="33">SUM(D144:L144)</f>
        <v>0</v>
      </c>
      <c r="N144" s="199">
        <f>Lakes!J133</f>
        <v>0</v>
      </c>
      <c r="O144" s="199">
        <f>Lakes!K133</f>
        <v>0</v>
      </c>
      <c r="P144" s="207">
        <f t="shared" si="32"/>
        <v>0</v>
      </c>
      <c r="Q144" s="1">
        <f t="shared" si="27"/>
        <v>0</v>
      </c>
    </row>
    <row r="145" spans="1:17" s="1" customFormat="1" ht="12.75" x14ac:dyDescent="0.2">
      <c r="A145" s="37"/>
      <c r="B145" s="39" t="s">
        <v>109</v>
      </c>
      <c r="C145" s="46" t="s">
        <v>257</v>
      </c>
      <c r="D145" s="138"/>
      <c r="E145" s="138"/>
      <c r="F145" s="138">
        <f>$P145</f>
        <v>0</v>
      </c>
      <c r="G145" s="138"/>
      <c r="H145" s="138"/>
      <c r="I145" s="138"/>
      <c r="J145" s="138"/>
      <c r="K145" s="138"/>
      <c r="L145" s="138"/>
      <c r="M145" s="207">
        <f t="shared" si="33"/>
        <v>0</v>
      </c>
      <c r="N145" s="199">
        <f>Rivers!M100</f>
        <v>0</v>
      </c>
      <c r="O145" s="199">
        <f>Rivers!N100</f>
        <v>0</v>
      </c>
      <c r="P145" s="207">
        <f t="shared" si="32"/>
        <v>0</v>
      </c>
      <c r="Q145" s="1">
        <f t="shared" si="27"/>
        <v>0</v>
      </c>
    </row>
    <row r="146" spans="1:17" s="1" customFormat="1" ht="12.75" x14ac:dyDescent="0.2">
      <c r="A146" s="37"/>
      <c r="B146" s="39" t="s">
        <v>46</v>
      </c>
      <c r="C146" s="46" t="s">
        <v>258</v>
      </c>
      <c r="D146" s="138"/>
      <c r="E146" s="138"/>
      <c r="F146" s="138"/>
      <c r="G146" s="138">
        <f>$P146</f>
        <v>0</v>
      </c>
      <c r="H146" s="138"/>
      <c r="I146" s="138"/>
      <c r="J146" s="138"/>
      <c r="K146" s="138"/>
      <c r="L146" s="138"/>
      <c r="M146" s="207">
        <f t="shared" si="33"/>
        <v>0</v>
      </c>
      <c r="N146" s="199">
        <f>LME!L100</f>
        <v>0</v>
      </c>
      <c r="O146" s="199">
        <f>LME!M100</f>
        <v>0</v>
      </c>
      <c r="P146" s="207">
        <f t="shared" si="32"/>
        <v>0</v>
      </c>
      <c r="Q146" s="1">
        <f t="shared" si="27"/>
        <v>0</v>
      </c>
    </row>
    <row r="147" spans="1:17" s="1" customFormat="1" ht="12.75" x14ac:dyDescent="0.2">
      <c r="A147" s="37"/>
      <c r="B147" s="39" t="s">
        <v>47</v>
      </c>
      <c r="C147" s="46" t="s">
        <v>259</v>
      </c>
      <c r="D147" s="138"/>
      <c r="E147" s="138"/>
      <c r="F147" s="138"/>
      <c r="G147" s="138"/>
      <c r="H147" s="138">
        <f>$P147</f>
        <v>0</v>
      </c>
      <c r="I147" s="138"/>
      <c r="J147" s="138"/>
      <c r="K147" s="138"/>
      <c r="L147" s="138"/>
      <c r="M147" s="207">
        <f t="shared" si="33"/>
        <v>0</v>
      </c>
      <c r="N147" s="199">
        <f>OO!K89</f>
        <v>0</v>
      </c>
      <c r="O147" s="199">
        <f>OO!L89</f>
        <v>0</v>
      </c>
      <c r="P147" s="207">
        <f t="shared" si="32"/>
        <v>0</v>
      </c>
      <c r="Q147" s="1">
        <f t="shared" si="27"/>
        <v>0</v>
      </c>
    </row>
    <row r="148" spans="1:17" s="1" customFormat="1" ht="12.75" x14ac:dyDescent="0.2">
      <c r="A148" s="37"/>
      <c r="B148" s="39" t="s">
        <v>48</v>
      </c>
      <c r="C148" s="46" t="s">
        <v>260</v>
      </c>
      <c r="D148" s="138"/>
      <c r="E148" s="138"/>
      <c r="F148" s="138"/>
      <c r="G148" s="138"/>
      <c r="H148" s="138"/>
      <c r="I148" s="138">
        <f>$P148</f>
        <v>0</v>
      </c>
      <c r="J148" s="138"/>
      <c r="K148" s="138"/>
      <c r="L148" s="138"/>
      <c r="M148" s="207">
        <f t="shared" si="33"/>
        <v>0</v>
      </c>
      <c r="N148" s="199">
        <f>'Cross cutting'!I149</f>
        <v>0</v>
      </c>
      <c r="O148" s="199">
        <f>'Cross cutting'!J149</f>
        <v>0</v>
      </c>
      <c r="P148" s="207">
        <f t="shared" si="32"/>
        <v>0</v>
      </c>
      <c r="Q148" s="1">
        <f t="shared" si="27"/>
        <v>0</v>
      </c>
    </row>
    <row r="149" spans="1:17" s="1" customFormat="1" ht="12.75" x14ac:dyDescent="0.2">
      <c r="A149" s="37"/>
      <c r="B149" s="39" t="s">
        <v>49</v>
      </c>
      <c r="C149" s="46" t="s">
        <v>261</v>
      </c>
      <c r="D149" s="138"/>
      <c r="E149" s="138"/>
      <c r="F149" s="138"/>
      <c r="G149" s="138"/>
      <c r="H149" s="138"/>
      <c r="I149" s="138"/>
      <c r="J149" s="138">
        <f>$P149</f>
        <v>0</v>
      </c>
      <c r="K149" s="138"/>
      <c r="L149" s="138"/>
      <c r="M149" s="207">
        <f t="shared" si="33"/>
        <v>0</v>
      </c>
      <c r="N149" s="199">
        <f>'Data &amp; Information Management'!K135</f>
        <v>0</v>
      </c>
      <c r="O149" s="199">
        <f>'Data &amp; Information Management'!L135</f>
        <v>0</v>
      </c>
      <c r="P149" s="207">
        <f t="shared" si="32"/>
        <v>0</v>
      </c>
      <c r="Q149" s="1">
        <f t="shared" si="27"/>
        <v>0</v>
      </c>
    </row>
    <row r="150" spans="1:17" s="1" customFormat="1" ht="12.75" x14ac:dyDescent="0.2">
      <c r="A150" s="37"/>
      <c r="B150" s="39" t="s">
        <v>50</v>
      </c>
      <c r="C150" s="46" t="s">
        <v>354</v>
      </c>
      <c r="D150" s="138"/>
      <c r="E150" s="138"/>
      <c r="F150" s="138"/>
      <c r="G150" s="138"/>
      <c r="H150" s="138"/>
      <c r="I150" s="138"/>
      <c r="J150" s="138"/>
      <c r="K150" s="138">
        <f>$P150</f>
        <v>0</v>
      </c>
      <c r="L150" s="138"/>
      <c r="M150" s="207">
        <f t="shared" si="33"/>
        <v>0</v>
      </c>
      <c r="N150" s="199">
        <f>Evaluation!F138</f>
        <v>0</v>
      </c>
      <c r="O150" s="199">
        <f>Evaluation!G138</f>
        <v>0</v>
      </c>
      <c r="P150" s="207">
        <f t="shared" si="32"/>
        <v>0</v>
      </c>
      <c r="Q150" s="1">
        <f t="shared" si="27"/>
        <v>0</v>
      </c>
    </row>
    <row r="151" spans="1:17" s="1" customFormat="1" ht="12.75" x14ac:dyDescent="0.2">
      <c r="A151" s="37"/>
      <c r="B151" s="39" t="s">
        <v>51</v>
      </c>
      <c r="C151" s="1" t="s">
        <v>355</v>
      </c>
      <c r="D151" s="138"/>
      <c r="E151" s="138"/>
      <c r="F151" s="138"/>
      <c r="G151" s="138"/>
      <c r="H151" s="138"/>
      <c r="I151" s="138"/>
      <c r="J151" s="138"/>
      <c r="K151" s="138"/>
      <c r="L151" s="138">
        <f>$P151</f>
        <v>0</v>
      </c>
      <c r="M151" s="207">
        <f t="shared" si="33"/>
        <v>0</v>
      </c>
      <c r="N151" s="199">
        <f>PM!I136</f>
        <v>0</v>
      </c>
      <c r="O151" s="199">
        <f>PM!J136</f>
        <v>0</v>
      </c>
      <c r="P151" s="207">
        <f t="shared" si="32"/>
        <v>0</v>
      </c>
      <c r="Q151" s="1">
        <f t="shared" si="27"/>
        <v>0</v>
      </c>
    </row>
    <row r="152" spans="1:17" s="1" customFormat="1" ht="12.75" x14ac:dyDescent="0.2">
      <c r="A152" s="37"/>
      <c r="B152" s="39" t="s">
        <v>110</v>
      </c>
      <c r="C152" s="38" t="s">
        <v>203</v>
      </c>
      <c r="D152" s="204">
        <f t="shared" ref="D152:I152" si="34">SUM(D143:D151)</f>
        <v>0</v>
      </c>
      <c r="E152" s="204">
        <f t="shared" si="34"/>
        <v>0</v>
      </c>
      <c r="F152" s="204">
        <f t="shared" si="34"/>
        <v>0</v>
      </c>
      <c r="G152" s="204">
        <f t="shared" si="34"/>
        <v>0</v>
      </c>
      <c r="H152" s="204">
        <f t="shared" si="34"/>
        <v>0</v>
      </c>
      <c r="I152" s="204">
        <f t="shared" si="34"/>
        <v>0</v>
      </c>
      <c r="J152" s="352"/>
      <c r="K152" s="352"/>
      <c r="L152" s="352"/>
      <c r="M152" s="210">
        <f>SUM(M143:M151)</f>
        <v>0</v>
      </c>
      <c r="N152" s="204">
        <f>SUM(N143:N151)</f>
        <v>0</v>
      </c>
      <c r="O152" s="204">
        <f>SUM(O143:O151)</f>
        <v>0</v>
      </c>
      <c r="P152" s="210">
        <f>SUM(P143:P151)</f>
        <v>0</v>
      </c>
      <c r="Q152" s="1">
        <f t="shared" si="27"/>
        <v>0</v>
      </c>
    </row>
    <row r="153" spans="1:17" s="1" customFormat="1" ht="12.75" x14ac:dyDescent="0.2">
      <c r="A153" s="40"/>
      <c r="B153" s="66">
        <v>4300</v>
      </c>
      <c r="C153" s="48" t="s">
        <v>111</v>
      </c>
      <c r="D153" s="223"/>
      <c r="E153" s="223"/>
      <c r="F153" s="223"/>
      <c r="G153" s="223"/>
      <c r="H153" s="223"/>
      <c r="I153" s="223"/>
      <c r="J153" s="360"/>
      <c r="K153" s="360"/>
      <c r="L153" s="360"/>
      <c r="M153" s="210"/>
      <c r="N153" s="224"/>
      <c r="O153" s="223"/>
      <c r="P153" s="210"/>
      <c r="Q153" s="1">
        <f t="shared" si="27"/>
        <v>0</v>
      </c>
    </row>
    <row r="154" spans="1:17" s="1" customFormat="1" ht="12.75" x14ac:dyDescent="0.2">
      <c r="A154" s="31"/>
      <c r="B154" s="67"/>
      <c r="C154" s="59" t="s">
        <v>112</v>
      </c>
      <c r="D154" s="221"/>
      <c r="E154" s="221"/>
      <c r="F154" s="221"/>
      <c r="G154" s="221"/>
      <c r="H154" s="221"/>
      <c r="I154" s="221"/>
      <c r="J154" s="359"/>
      <c r="K154" s="359"/>
      <c r="L154" s="359"/>
      <c r="M154" s="214"/>
      <c r="N154" s="222"/>
      <c r="O154" s="221"/>
      <c r="P154" s="207"/>
      <c r="Q154" s="1">
        <f t="shared" ref="Q154:Q157" si="35">P154-M154</f>
        <v>0</v>
      </c>
    </row>
    <row r="155" spans="1:17" s="1" customFormat="1" ht="12.75" x14ac:dyDescent="0.2">
      <c r="A155" s="37"/>
      <c r="B155" s="39" t="s">
        <v>113</v>
      </c>
      <c r="C155" s="46" t="s">
        <v>255</v>
      </c>
      <c r="D155" s="138">
        <f>$P155</f>
        <v>0</v>
      </c>
      <c r="E155" s="138"/>
      <c r="F155" s="138"/>
      <c r="G155" s="138"/>
      <c r="H155" s="138"/>
      <c r="I155" s="138"/>
      <c r="J155" s="138"/>
      <c r="K155" s="138"/>
      <c r="L155" s="138"/>
      <c r="M155" s="207">
        <f>SUM(D155:L155)</f>
        <v>0</v>
      </c>
      <c r="N155" s="138" t="str">
        <f>TBA!K93</f>
        <v xml:space="preserve"> - </v>
      </c>
      <c r="O155" s="138" t="str">
        <f>TBA!L93</f>
        <v xml:space="preserve"> - </v>
      </c>
      <c r="P155" s="207">
        <f t="shared" ref="P155:P163" si="36">SUM(N155:O155)</f>
        <v>0</v>
      </c>
      <c r="Q155" s="1">
        <f t="shared" si="35"/>
        <v>0</v>
      </c>
    </row>
    <row r="156" spans="1:17" s="1" customFormat="1" ht="12.75" x14ac:dyDescent="0.2">
      <c r="A156" s="37"/>
      <c r="B156" s="39" t="s">
        <v>114</v>
      </c>
      <c r="C156" s="46" t="s">
        <v>256</v>
      </c>
      <c r="D156" s="138"/>
      <c r="E156" s="138">
        <f>$P156</f>
        <v>0</v>
      </c>
      <c r="F156" s="138"/>
      <c r="G156" s="138"/>
      <c r="H156" s="138"/>
      <c r="I156" s="138"/>
      <c r="J156" s="138"/>
      <c r="K156" s="138"/>
      <c r="L156" s="138"/>
      <c r="M156" s="207">
        <f t="shared" ref="M156:M163" si="37">SUM(D156:L156)</f>
        <v>0</v>
      </c>
      <c r="N156" s="138">
        <v>0</v>
      </c>
      <c r="O156" s="138">
        <v>0</v>
      </c>
      <c r="P156" s="207">
        <f t="shared" si="36"/>
        <v>0</v>
      </c>
      <c r="Q156" s="1">
        <f t="shared" si="35"/>
        <v>0</v>
      </c>
    </row>
    <row r="157" spans="1:17" s="1" customFormat="1" ht="12.75" x14ac:dyDescent="0.2">
      <c r="A157" s="37"/>
      <c r="B157" s="39" t="s">
        <v>115</v>
      </c>
      <c r="C157" s="46" t="s">
        <v>257</v>
      </c>
      <c r="D157" s="138"/>
      <c r="E157" s="138"/>
      <c r="F157" s="138">
        <f>$P157</f>
        <v>0</v>
      </c>
      <c r="G157" s="138"/>
      <c r="H157" s="138"/>
      <c r="I157" s="138"/>
      <c r="J157" s="138"/>
      <c r="K157" s="138"/>
      <c r="L157" s="138"/>
      <c r="M157" s="207">
        <f t="shared" si="37"/>
        <v>0</v>
      </c>
      <c r="N157" s="138">
        <v>0</v>
      </c>
      <c r="O157" s="138">
        <v>0</v>
      </c>
      <c r="P157" s="207">
        <f t="shared" si="36"/>
        <v>0</v>
      </c>
      <c r="Q157" s="1">
        <f t="shared" si="35"/>
        <v>0</v>
      </c>
    </row>
    <row r="158" spans="1:17" s="1" customFormat="1" ht="12.75" x14ac:dyDescent="0.2">
      <c r="A158" s="37"/>
      <c r="B158" s="39" t="s">
        <v>6</v>
      </c>
      <c r="C158" s="46" t="s">
        <v>258</v>
      </c>
      <c r="D158" s="138"/>
      <c r="E158" s="138"/>
      <c r="F158" s="138"/>
      <c r="G158" s="138">
        <f>$P158</f>
        <v>0</v>
      </c>
      <c r="H158" s="138"/>
      <c r="I158" s="138"/>
      <c r="J158" s="138"/>
      <c r="K158" s="138"/>
      <c r="L158" s="138"/>
      <c r="M158" s="207">
        <f t="shared" si="37"/>
        <v>0</v>
      </c>
      <c r="N158" s="138">
        <v>0</v>
      </c>
      <c r="O158" s="138">
        <v>0</v>
      </c>
      <c r="P158" s="207">
        <f t="shared" si="36"/>
        <v>0</v>
      </c>
    </row>
    <row r="159" spans="1:17" s="1" customFormat="1" ht="12.75" x14ac:dyDescent="0.2">
      <c r="A159" s="37"/>
      <c r="B159" s="39" t="s">
        <v>7</v>
      </c>
      <c r="C159" s="46" t="s">
        <v>259</v>
      </c>
      <c r="D159" s="138"/>
      <c r="E159" s="138"/>
      <c r="F159" s="138"/>
      <c r="G159" s="138"/>
      <c r="H159" s="138">
        <f>$P159</f>
        <v>0</v>
      </c>
      <c r="I159" s="138"/>
      <c r="J159" s="138"/>
      <c r="K159" s="138"/>
      <c r="L159" s="138"/>
      <c r="M159" s="207">
        <f t="shared" si="37"/>
        <v>0</v>
      </c>
      <c r="N159" s="138">
        <v>0</v>
      </c>
      <c r="O159" s="138">
        <v>0</v>
      </c>
      <c r="P159" s="207">
        <f t="shared" si="36"/>
        <v>0</v>
      </c>
    </row>
    <row r="160" spans="1:17" s="1" customFormat="1" ht="12.75" x14ac:dyDescent="0.2">
      <c r="A160" s="37"/>
      <c r="B160" s="39" t="s">
        <v>8</v>
      </c>
      <c r="C160" s="46" t="s">
        <v>260</v>
      </c>
      <c r="D160" s="138"/>
      <c r="E160" s="138"/>
      <c r="F160" s="138"/>
      <c r="G160" s="138"/>
      <c r="H160" s="138"/>
      <c r="I160" s="138">
        <f>$P160</f>
        <v>0</v>
      </c>
      <c r="J160" s="138"/>
      <c r="K160" s="138"/>
      <c r="L160" s="138"/>
      <c r="M160" s="207">
        <f t="shared" si="37"/>
        <v>0</v>
      </c>
      <c r="N160" s="138">
        <f>'Cross cutting'!I155</f>
        <v>0</v>
      </c>
      <c r="O160" s="138">
        <f>'Cross cutting'!J155</f>
        <v>0</v>
      </c>
      <c r="P160" s="207">
        <f t="shared" si="36"/>
        <v>0</v>
      </c>
    </row>
    <row r="161" spans="1:17" s="1" customFormat="1" ht="12.75" x14ac:dyDescent="0.2">
      <c r="A161" s="37"/>
      <c r="B161" s="39" t="s">
        <v>9</v>
      </c>
      <c r="C161" s="46" t="s">
        <v>261</v>
      </c>
      <c r="D161" s="138"/>
      <c r="E161" s="138"/>
      <c r="F161" s="138"/>
      <c r="G161" s="138"/>
      <c r="H161" s="138"/>
      <c r="I161" s="138"/>
      <c r="J161" s="138">
        <f>$P161</f>
        <v>0</v>
      </c>
      <c r="K161" s="138"/>
      <c r="L161" s="138"/>
      <c r="M161" s="207">
        <f t="shared" si="37"/>
        <v>0</v>
      </c>
      <c r="N161" s="138">
        <v>0</v>
      </c>
      <c r="O161" s="138">
        <v>0</v>
      </c>
      <c r="P161" s="207">
        <f t="shared" si="36"/>
        <v>0</v>
      </c>
    </row>
    <row r="162" spans="1:17" s="1" customFormat="1" ht="12.75" x14ac:dyDescent="0.2">
      <c r="A162" s="37"/>
      <c r="B162" s="39" t="s">
        <v>10</v>
      </c>
      <c r="C162" s="46" t="s">
        <v>354</v>
      </c>
      <c r="D162" s="138"/>
      <c r="E162" s="138"/>
      <c r="F162" s="138"/>
      <c r="G162" s="138"/>
      <c r="H162" s="138"/>
      <c r="I162" s="138"/>
      <c r="J162" s="138"/>
      <c r="K162" s="138">
        <f>$P162</f>
        <v>0</v>
      </c>
      <c r="L162" s="138"/>
      <c r="M162" s="207">
        <f t="shared" si="37"/>
        <v>0</v>
      </c>
      <c r="N162" s="138">
        <v>0</v>
      </c>
      <c r="O162" s="138">
        <v>0</v>
      </c>
      <c r="P162" s="207">
        <f t="shared" si="36"/>
        <v>0</v>
      </c>
    </row>
    <row r="163" spans="1:17" s="1" customFormat="1" ht="12.75" x14ac:dyDescent="0.2">
      <c r="A163" s="37"/>
      <c r="B163" s="39" t="s">
        <v>11</v>
      </c>
      <c r="C163" s="1" t="s">
        <v>355</v>
      </c>
      <c r="D163" s="138"/>
      <c r="E163" s="138"/>
      <c r="F163" s="138"/>
      <c r="G163" s="138"/>
      <c r="H163" s="138"/>
      <c r="I163" s="138"/>
      <c r="J163" s="138"/>
      <c r="K163" s="138"/>
      <c r="L163" s="138">
        <f>$P163</f>
        <v>0</v>
      </c>
      <c r="M163" s="207">
        <f t="shared" si="37"/>
        <v>0</v>
      </c>
      <c r="N163" s="138">
        <v>0</v>
      </c>
      <c r="O163" s="138">
        <v>0</v>
      </c>
      <c r="P163" s="207">
        <f t="shared" si="36"/>
        <v>0</v>
      </c>
    </row>
    <row r="164" spans="1:17" s="1" customFormat="1" ht="12.75" x14ac:dyDescent="0.2">
      <c r="A164" s="37"/>
      <c r="B164" s="39" t="s">
        <v>116</v>
      </c>
      <c r="C164" s="62" t="s">
        <v>58</v>
      </c>
      <c r="D164" s="204">
        <f t="shared" ref="D164:I164" si="38">SUM(D155:D163)</f>
        <v>0</v>
      </c>
      <c r="E164" s="204">
        <f t="shared" si="38"/>
        <v>0</v>
      </c>
      <c r="F164" s="204">
        <f t="shared" si="38"/>
        <v>0</v>
      </c>
      <c r="G164" s="204">
        <f t="shared" si="38"/>
        <v>0</v>
      </c>
      <c r="H164" s="204">
        <f t="shared" si="38"/>
        <v>0</v>
      </c>
      <c r="I164" s="204">
        <f t="shared" si="38"/>
        <v>0</v>
      </c>
      <c r="J164" s="356"/>
      <c r="K164" s="356"/>
      <c r="L164" s="356"/>
      <c r="M164" s="207">
        <f>SUM(M155:M163)</f>
        <v>0</v>
      </c>
      <c r="N164" s="204">
        <f>SUM(N155:N163)</f>
        <v>0</v>
      </c>
      <c r="O164" s="204">
        <f>SUM(O155:O163)</f>
        <v>0</v>
      </c>
      <c r="P164" s="207">
        <f>SUM(P155:P163)</f>
        <v>0</v>
      </c>
      <c r="Q164" s="1">
        <f t="shared" ref="Q164:Q193" si="39">P164-M164</f>
        <v>0</v>
      </c>
    </row>
    <row r="165" spans="1:17" s="1" customFormat="1" ht="12.75" x14ac:dyDescent="0.2">
      <c r="A165" s="53"/>
      <c r="B165" s="54">
        <v>4999</v>
      </c>
      <c r="C165" s="55" t="s">
        <v>229</v>
      </c>
      <c r="D165" s="204">
        <f t="shared" ref="D165:I165" si="40">+D140+D152+D164</f>
        <v>0</v>
      </c>
      <c r="E165" s="204">
        <f t="shared" si="40"/>
        <v>1800</v>
      </c>
      <c r="F165" s="204">
        <f t="shared" si="40"/>
        <v>0</v>
      </c>
      <c r="G165" s="204">
        <f t="shared" si="40"/>
        <v>0</v>
      </c>
      <c r="H165" s="204">
        <f t="shared" si="40"/>
        <v>0</v>
      </c>
      <c r="I165" s="204">
        <f t="shared" si="40"/>
        <v>0</v>
      </c>
      <c r="J165" s="356"/>
      <c r="K165" s="356"/>
      <c r="L165" s="356"/>
      <c r="M165" s="207">
        <f>+M140+M152+M164</f>
        <v>1800</v>
      </c>
      <c r="N165" s="204">
        <f>+N140+N152+N164</f>
        <v>900</v>
      </c>
      <c r="O165" s="204">
        <f>+O140+O152+O164</f>
        <v>900</v>
      </c>
      <c r="P165" s="207">
        <f>+P140+P152+P164</f>
        <v>1800</v>
      </c>
      <c r="Q165" s="1">
        <f t="shared" si="39"/>
        <v>0</v>
      </c>
    </row>
    <row r="166" spans="1:17" s="1" customFormat="1" ht="12.75" x14ac:dyDescent="0.2">
      <c r="A166" s="56">
        <v>50</v>
      </c>
      <c r="B166" s="57" t="s">
        <v>117</v>
      </c>
      <c r="C166" s="43"/>
      <c r="D166" s="208"/>
      <c r="E166" s="208"/>
      <c r="F166" s="208"/>
      <c r="G166" s="208"/>
      <c r="H166" s="208"/>
      <c r="I166" s="208"/>
      <c r="J166" s="353"/>
      <c r="K166" s="353"/>
      <c r="L166" s="353"/>
      <c r="M166" s="205"/>
      <c r="N166" s="209"/>
      <c r="O166" s="208"/>
      <c r="P166" s="210"/>
      <c r="Q166" s="1">
        <f t="shared" si="39"/>
        <v>0</v>
      </c>
    </row>
    <row r="167" spans="1:17" s="1" customFormat="1" ht="12.75" hidden="1" x14ac:dyDescent="0.2">
      <c r="A167" s="25"/>
      <c r="B167" s="61" t="s">
        <v>118</v>
      </c>
      <c r="C167" s="27" t="s">
        <v>119</v>
      </c>
      <c r="D167" s="225"/>
      <c r="E167" s="225"/>
      <c r="F167" s="225"/>
      <c r="G167" s="225"/>
      <c r="H167" s="225"/>
      <c r="I167" s="225"/>
      <c r="J167" s="362"/>
      <c r="K167" s="362"/>
      <c r="L167" s="362"/>
      <c r="M167" s="226"/>
      <c r="N167" s="227"/>
      <c r="O167" s="225"/>
      <c r="P167" s="219"/>
      <c r="Q167" s="1">
        <f t="shared" si="39"/>
        <v>0</v>
      </c>
    </row>
    <row r="168" spans="1:17" s="1" customFormat="1" ht="12.75" hidden="1" x14ac:dyDescent="0.2">
      <c r="A168" s="31"/>
      <c r="B168" s="68"/>
      <c r="C168" s="33" t="s">
        <v>120</v>
      </c>
      <c r="D168" s="211"/>
      <c r="E168" s="211"/>
      <c r="F168" s="211"/>
      <c r="G168" s="211"/>
      <c r="H168" s="211"/>
      <c r="I168" s="211"/>
      <c r="J168" s="354"/>
      <c r="K168" s="354"/>
      <c r="L168" s="354"/>
      <c r="M168" s="212"/>
      <c r="N168" s="213"/>
      <c r="O168" s="211"/>
      <c r="P168" s="214"/>
      <c r="Q168" s="1">
        <f t="shared" si="39"/>
        <v>0</v>
      </c>
    </row>
    <row r="169" spans="1:17" s="1" customFormat="1" ht="12.75" hidden="1" x14ac:dyDescent="0.2">
      <c r="A169" s="37"/>
      <c r="B169" s="45" t="s">
        <v>121</v>
      </c>
      <c r="C169" s="46" t="s">
        <v>154</v>
      </c>
      <c r="D169" s="215" t="e">
        <f>#REF!</f>
        <v>#REF!</v>
      </c>
      <c r="E169" s="215" t="e">
        <f>#REF!</f>
        <v>#REF!</v>
      </c>
      <c r="F169" s="215" t="e">
        <f>#REF!</f>
        <v>#REF!</v>
      </c>
      <c r="G169" s="215" t="e">
        <f>#REF!</f>
        <v>#REF!</v>
      </c>
      <c r="H169" s="215" t="e">
        <f>#REF!</f>
        <v>#REF!</v>
      </c>
      <c r="I169" s="215" t="e">
        <f>#REF!</f>
        <v>#REF!</v>
      </c>
      <c r="J169" s="357"/>
      <c r="K169" s="357"/>
      <c r="L169" s="357"/>
      <c r="M169" s="207" t="e">
        <f t="shared" ref="M169:M179" si="41">SUM(D169:I169)</f>
        <v>#REF!</v>
      </c>
      <c r="N169" s="199" t="e">
        <f>#REF!</f>
        <v>#REF!</v>
      </c>
      <c r="O169" s="199" t="e">
        <f>#REF!</f>
        <v>#REF!</v>
      </c>
      <c r="P169" s="207" t="e">
        <f t="shared" ref="P169:P179" si="42">SUM(N169:O169)</f>
        <v>#REF!</v>
      </c>
      <c r="Q169" s="1" t="e">
        <f t="shared" si="39"/>
        <v>#REF!</v>
      </c>
    </row>
    <row r="170" spans="1:17" s="1" customFormat="1" ht="12.75" hidden="1" x14ac:dyDescent="0.2">
      <c r="A170" s="37"/>
      <c r="B170" s="45" t="s">
        <v>122</v>
      </c>
      <c r="C170" s="46" t="s">
        <v>155</v>
      </c>
      <c r="D170" s="138">
        <f>Lakes!E149</f>
        <v>0</v>
      </c>
      <c r="E170" s="138">
        <f>Lakes!F149</f>
        <v>0</v>
      </c>
      <c r="F170" s="138">
        <f>Lakes!G149</f>
        <v>0</v>
      </c>
      <c r="G170" s="138">
        <f>Lakes!H149</f>
        <v>0</v>
      </c>
      <c r="H170" s="138">
        <f>Lakes!I149</f>
        <v>0</v>
      </c>
      <c r="I170" s="138" t="e">
        <f>Lakes!#REF!</f>
        <v>#REF!</v>
      </c>
      <c r="J170" s="355"/>
      <c r="K170" s="355"/>
      <c r="L170" s="355"/>
      <c r="M170" s="207" t="e">
        <f t="shared" si="41"/>
        <v>#REF!</v>
      </c>
      <c r="N170" s="199">
        <f>Lakes!J149</f>
        <v>0</v>
      </c>
      <c r="O170" s="199">
        <f>Lakes!K149</f>
        <v>0</v>
      </c>
      <c r="P170" s="207">
        <f t="shared" si="42"/>
        <v>0</v>
      </c>
      <c r="Q170" s="1" t="e">
        <f t="shared" si="39"/>
        <v>#REF!</v>
      </c>
    </row>
    <row r="171" spans="1:17" s="1" customFormat="1" ht="12.75" hidden="1" x14ac:dyDescent="0.2">
      <c r="A171" s="37"/>
      <c r="B171" s="45" t="s">
        <v>123</v>
      </c>
      <c r="C171" s="46" t="s">
        <v>156</v>
      </c>
      <c r="D171" s="138" t="e">
        <f>#REF!</f>
        <v>#REF!</v>
      </c>
      <c r="E171" s="138" t="e">
        <f>#REF!</f>
        <v>#REF!</v>
      </c>
      <c r="F171" s="138" t="e">
        <f>#REF!</f>
        <v>#REF!</v>
      </c>
      <c r="G171" s="138" t="e">
        <f>#REF!</f>
        <v>#REF!</v>
      </c>
      <c r="H171" s="138" t="e">
        <f>#REF!</f>
        <v>#REF!</v>
      </c>
      <c r="I171" s="138" t="e">
        <f>#REF!</f>
        <v>#REF!</v>
      </c>
      <c r="J171" s="355"/>
      <c r="K171" s="355"/>
      <c r="L171" s="355"/>
      <c r="M171" s="207" t="e">
        <f t="shared" si="41"/>
        <v>#REF!</v>
      </c>
      <c r="N171" s="199" t="e">
        <f>#REF!</f>
        <v>#REF!</v>
      </c>
      <c r="O171" s="199" t="e">
        <f>#REF!</f>
        <v>#REF!</v>
      </c>
      <c r="P171" s="207" t="e">
        <f t="shared" si="42"/>
        <v>#REF!</v>
      </c>
      <c r="Q171" s="1" t="e">
        <f t="shared" si="39"/>
        <v>#REF!</v>
      </c>
    </row>
    <row r="172" spans="1:17" s="1" customFormat="1" ht="12.75" hidden="1" x14ac:dyDescent="0.2">
      <c r="A172" s="37"/>
      <c r="B172" s="45" t="s">
        <v>124</v>
      </c>
      <c r="C172" s="46" t="s">
        <v>157</v>
      </c>
      <c r="D172" s="138" t="e">
        <f>#REF!</f>
        <v>#REF!</v>
      </c>
      <c r="E172" s="138" t="e">
        <f>#REF!</f>
        <v>#REF!</v>
      </c>
      <c r="F172" s="138" t="e">
        <f>#REF!</f>
        <v>#REF!</v>
      </c>
      <c r="G172" s="138" t="e">
        <f>#REF!</f>
        <v>#REF!</v>
      </c>
      <c r="H172" s="138" t="e">
        <f>#REF!</f>
        <v>#REF!</v>
      </c>
      <c r="I172" s="138" t="e">
        <f>#REF!</f>
        <v>#REF!</v>
      </c>
      <c r="J172" s="355"/>
      <c r="K172" s="355"/>
      <c r="L172" s="355"/>
      <c r="M172" s="207" t="e">
        <f t="shared" si="41"/>
        <v>#REF!</v>
      </c>
      <c r="N172" s="199" t="e">
        <f>#REF!</f>
        <v>#REF!</v>
      </c>
      <c r="O172" s="199" t="e">
        <f>#REF!</f>
        <v>#REF!</v>
      </c>
      <c r="P172" s="207" t="e">
        <f t="shared" si="42"/>
        <v>#REF!</v>
      </c>
      <c r="Q172" s="1" t="e">
        <f t="shared" si="39"/>
        <v>#REF!</v>
      </c>
    </row>
    <row r="173" spans="1:17" s="1" customFormat="1" ht="12.75" hidden="1" x14ac:dyDescent="0.2">
      <c r="A173" s="37"/>
      <c r="B173" s="45" t="s">
        <v>125</v>
      </c>
      <c r="C173" s="46" t="s">
        <v>158</v>
      </c>
      <c r="D173" s="138" t="e">
        <f>#REF!</f>
        <v>#REF!</v>
      </c>
      <c r="E173" s="138" t="e">
        <f>#REF!</f>
        <v>#REF!</v>
      </c>
      <c r="F173" s="138" t="e">
        <f>#REF!</f>
        <v>#REF!</v>
      </c>
      <c r="G173" s="138" t="e">
        <f>#REF!</f>
        <v>#REF!</v>
      </c>
      <c r="H173" s="138" t="e">
        <f>#REF!</f>
        <v>#REF!</v>
      </c>
      <c r="I173" s="138" t="e">
        <f>#REF!</f>
        <v>#REF!</v>
      </c>
      <c r="J173" s="355"/>
      <c r="K173" s="355"/>
      <c r="L173" s="355"/>
      <c r="M173" s="207" t="e">
        <f t="shared" si="41"/>
        <v>#REF!</v>
      </c>
      <c r="N173" s="199" t="e">
        <f>#REF!</f>
        <v>#REF!</v>
      </c>
      <c r="O173" s="199" t="e">
        <f>#REF!</f>
        <v>#REF!</v>
      </c>
      <c r="P173" s="207" t="e">
        <f t="shared" si="42"/>
        <v>#REF!</v>
      </c>
      <c r="Q173" s="1" t="e">
        <f t="shared" si="39"/>
        <v>#REF!</v>
      </c>
    </row>
    <row r="174" spans="1:17" s="1" customFormat="1" ht="12.75" hidden="1" x14ac:dyDescent="0.2">
      <c r="A174" s="37"/>
      <c r="B174" s="45" t="s">
        <v>52</v>
      </c>
      <c r="C174" s="46" t="s">
        <v>183</v>
      </c>
      <c r="D174" s="138">
        <f>'Cross cutting'!E165</f>
        <v>0</v>
      </c>
      <c r="E174" s="138" t="e">
        <f>'Cross cutting'!#REF!</f>
        <v>#REF!</v>
      </c>
      <c r="F174" s="138" t="e">
        <f>'Cross cutting'!#REF!</f>
        <v>#REF!</v>
      </c>
      <c r="G174" s="138">
        <f>'Cross cutting'!F165</f>
        <v>0</v>
      </c>
      <c r="H174" s="138">
        <f>'Cross cutting'!G165</f>
        <v>0</v>
      </c>
      <c r="I174" s="138">
        <f>'Cross cutting'!H165</f>
        <v>0</v>
      </c>
      <c r="J174" s="355"/>
      <c r="K174" s="355"/>
      <c r="L174" s="355"/>
      <c r="M174" s="207" t="e">
        <f t="shared" si="41"/>
        <v>#REF!</v>
      </c>
      <c r="N174" s="199">
        <f>'Cross cutting'!I165</f>
        <v>0</v>
      </c>
      <c r="O174" s="199">
        <f>'Cross cutting'!J165</f>
        <v>0</v>
      </c>
      <c r="P174" s="207">
        <f t="shared" si="42"/>
        <v>0</v>
      </c>
      <c r="Q174" s="1" t="e">
        <f t="shared" si="39"/>
        <v>#REF!</v>
      </c>
    </row>
    <row r="175" spans="1:17" s="1" customFormat="1" ht="12.75" hidden="1" x14ac:dyDescent="0.2">
      <c r="A175" s="37"/>
      <c r="B175" s="45" t="s">
        <v>53</v>
      </c>
      <c r="C175" s="46" t="s">
        <v>184</v>
      </c>
      <c r="D175" s="138" t="e">
        <f>#REF!</f>
        <v>#REF!</v>
      </c>
      <c r="E175" s="138" t="e">
        <f>#REF!</f>
        <v>#REF!</v>
      </c>
      <c r="F175" s="138" t="e">
        <f>#REF!</f>
        <v>#REF!</v>
      </c>
      <c r="G175" s="138" t="e">
        <f>#REF!</f>
        <v>#REF!</v>
      </c>
      <c r="H175" s="138" t="e">
        <f>#REF!</f>
        <v>#REF!</v>
      </c>
      <c r="I175" s="138" t="e">
        <f>#REF!</f>
        <v>#REF!</v>
      </c>
      <c r="J175" s="355"/>
      <c r="K175" s="355"/>
      <c r="L175" s="355"/>
      <c r="M175" s="207" t="e">
        <f t="shared" si="41"/>
        <v>#REF!</v>
      </c>
      <c r="N175" s="199" t="e">
        <f>#REF!</f>
        <v>#REF!</v>
      </c>
      <c r="O175" s="199" t="e">
        <f>#REF!</f>
        <v>#REF!</v>
      </c>
      <c r="P175" s="207" t="e">
        <f t="shared" si="42"/>
        <v>#REF!</v>
      </c>
      <c r="Q175" s="1" t="e">
        <f t="shared" si="39"/>
        <v>#REF!</v>
      </c>
    </row>
    <row r="176" spans="1:17" s="1" customFormat="1" ht="12.75" hidden="1" x14ac:dyDescent="0.2">
      <c r="A176" s="37"/>
      <c r="B176" s="45" t="s">
        <v>54</v>
      </c>
      <c r="C176" s="46" t="s">
        <v>185</v>
      </c>
      <c r="D176" s="138">
        <f>Evaluation!E154</f>
        <v>0</v>
      </c>
      <c r="E176" s="138" t="e">
        <f>Evaluation!#REF!</f>
        <v>#REF!</v>
      </c>
      <c r="F176" s="138" t="e">
        <f>Evaluation!#REF!</f>
        <v>#REF!</v>
      </c>
      <c r="G176" s="138" t="e">
        <f>Evaluation!#REF!</f>
        <v>#REF!</v>
      </c>
      <c r="H176" s="138" t="e">
        <f>Evaluation!#REF!</f>
        <v>#REF!</v>
      </c>
      <c r="I176" s="138" t="e">
        <f>Evaluation!#REF!</f>
        <v>#REF!</v>
      </c>
      <c r="J176" s="355"/>
      <c r="K176" s="355"/>
      <c r="L176" s="355"/>
      <c r="M176" s="207" t="e">
        <f t="shared" si="41"/>
        <v>#REF!</v>
      </c>
      <c r="N176" s="199">
        <f>Evaluation!F154</f>
        <v>0</v>
      </c>
      <c r="O176" s="199">
        <f>Evaluation!G154</f>
        <v>0</v>
      </c>
      <c r="P176" s="207">
        <f t="shared" si="42"/>
        <v>0</v>
      </c>
      <c r="Q176" s="1" t="e">
        <f t="shared" si="39"/>
        <v>#REF!</v>
      </c>
    </row>
    <row r="177" spans="1:17" s="1" customFormat="1" ht="12.75" hidden="1" x14ac:dyDescent="0.2">
      <c r="A177" s="37"/>
      <c r="B177" s="45" t="s">
        <v>55</v>
      </c>
      <c r="C177" s="46" t="s">
        <v>159</v>
      </c>
      <c r="D177" s="138">
        <f>PM!E152</f>
        <v>0</v>
      </c>
      <c r="E177" s="138">
        <f>PM!F152</f>
        <v>0</v>
      </c>
      <c r="F177" s="138">
        <f>PM!G152</f>
        <v>0</v>
      </c>
      <c r="G177" s="138">
        <f>PM!H152</f>
        <v>0</v>
      </c>
      <c r="H177" s="138" t="e">
        <f>PM!#REF!</f>
        <v>#REF!</v>
      </c>
      <c r="I177" s="138" t="e">
        <f>PM!#REF!</f>
        <v>#REF!</v>
      </c>
      <c r="J177" s="355"/>
      <c r="K177" s="355"/>
      <c r="L177" s="355"/>
      <c r="M177" s="207" t="e">
        <f t="shared" si="41"/>
        <v>#REF!</v>
      </c>
      <c r="N177" s="199">
        <f>PM!I152</f>
        <v>0</v>
      </c>
      <c r="O177" s="199">
        <f>PM!J152</f>
        <v>0</v>
      </c>
      <c r="P177" s="207">
        <f t="shared" si="42"/>
        <v>0</v>
      </c>
      <c r="Q177" s="1" t="e">
        <f t="shared" si="39"/>
        <v>#REF!</v>
      </c>
    </row>
    <row r="178" spans="1:17" s="1" customFormat="1" ht="12.75" hidden="1" x14ac:dyDescent="0.2">
      <c r="A178" s="37"/>
      <c r="B178" s="45" t="s">
        <v>56</v>
      </c>
      <c r="C178" s="46" t="s">
        <v>160</v>
      </c>
      <c r="D178" s="138" t="e">
        <f>#REF!</f>
        <v>#REF!</v>
      </c>
      <c r="E178" s="138" t="e">
        <f>#REF!</f>
        <v>#REF!</v>
      </c>
      <c r="F178" s="138" t="e">
        <f>#REF!</f>
        <v>#REF!</v>
      </c>
      <c r="G178" s="138" t="e">
        <f>#REF!</f>
        <v>#REF!</v>
      </c>
      <c r="H178" s="138" t="e">
        <f>#REF!</f>
        <v>#REF!</v>
      </c>
      <c r="I178" s="138" t="e">
        <f>#REF!</f>
        <v>#REF!</v>
      </c>
      <c r="J178" s="355"/>
      <c r="K178" s="355"/>
      <c r="L178" s="355"/>
      <c r="M178" s="207" t="e">
        <f t="shared" si="41"/>
        <v>#REF!</v>
      </c>
      <c r="N178" s="199" t="e">
        <f>#REF!</f>
        <v>#REF!</v>
      </c>
      <c r="O178" s="199" t="e">
        <f>#REF!</f>
        <v>#REF!</v>
      </c>
      <c r="P178" s="207" t="e">
        <f t="shared" si="42"/>
        <v>#REF!</v>
      </c>
      <c r="Q178" s="1" t="e">
        <f t="shared" si="39"/>
        <v>#REF!</v>
      </c>
    </row>
    <row r="179" spans="1:17" s="1" customFormat="1" ht="12.75" hidden="1" x14ac:dyDescent="0.2">
      <c r="A179" s="37"/>
      <c r="B179" s="45" t="s">
        <v>57</v>
      </c>
      <c r="C179" s="62" t="s">
        <v>58</v>
      </c>
      <c r="D179" s="138"/>
      <c r="E179" s="138"/>
      <c r="F179" s="138"/>
      <c r="G179" s="138"/>
      <c r="H179" s="138"/>
      <c r="I179" s="138"/>
      <c r="J179" s="355"/>
      <c r="K179" s="355"/>
      <c r="L179" s="355"/>
      <c r="M179" s="207">
        <f t="shared" si="41"/>
        <v>0</v>
      </c>
      <c r="N179" s="199"/>
      <c r="O179" s="215"/>
      <c r="P179" s="207">
        <f t="shared" si="42"/>
        <v>0</v>
      </c>
      <c r="Q179" s="1">
        <f t="shared" si="39"/>
        <v>0</v>
      </c>
    </row>
    <row r="180" spans="1:17" s="1" customFormat="1" ht="12.75" hidden="1" x14ac:dyDescent="0.2">
      <c r="A180" s="37"/>
      <c r="B180" s="39" t="s">
        <v>126</v>
      </c>
      <c r="C180" s="38" t="s">
        <v>203</v>
      </c>
      <c r="D180" s="204" t="e">
        <f>SUM(D169:D179)</f>
        <v>#REF!</v>
      </c>
      <c r="E180" s="204" t="e">
        <f t="shared" ref="E180:O180" si="43">SUM(E169:E179)</f>
        <v>#REF!</v>
      </c>
      <c r="F180" s="204" t="e">
        <f t="shared" si="43"/>
        <v>#REF!</v>
      </c>
      <c r="G180" s="204" t="e">
        <f t="shared" si="43"/>
        <v>#REF!</v>
      </c>
      <c r="H180" s="204" t="e">
        <f t="shared" si="43"/>
        <v>#REF!</v>
      </c>
      <c r="I180" s="204" t="e">
        <f t="shared" si="43"/>
        <v>#REF!</v>
      </c>
      <c r="J180" s="356"/>
      <c r="K180" s="356"/>
      <c r="L180" s="356"/>
      <c r="M180" s="207" t="e">
        <f t="shared" si="43"/>
        <v>#REF!</v>
      </c>
      <c r="N180" s="204" t="e">
        <f t="shared" si="43"/>
        <v>#REF!</v>
      </c>
      <c r="O180" s="204" t="e">
        <f t="shared" si="43"/>
        <v>#REF!</v>
      </c>
      <c r="P180" s="207" t="e">
        <f>SUM(P169:P179)</f>
        <v>#REF!</v>
      </c>
      <c r="Q180" s="1" t="e">
        <f t="shared" si="39"/>
        <v>#REF!</v>
      </c>
    </row>
    <row r="181" spans="1:17" s="1" customFormat="1" ht="12.75" x14ac:dyDescent="0.2">
      <c r="A181" s="40"/>
      <c r="B181" s="66">
        <v>5200</v>
      </c>
      <c r="C181" s="48" t="s">
        <v>127</v>
      </c>
      <c r="D181" s="223"/>
      <c r="E181" s="223"/>
      <c r="F181" s="223"/>
      <c r="G181" s="223"/>
      <c r="H181" s="223"/>
      <c r="I181" s="223"/>
      <c r="J181" s="360"/>
      <c r="K181" s="360"/>
      <c r="L181" s="360"/>
      <c r="M181" s="210"/>
      <c r="N181" s="224"/>
      <c r="O181" s="223"/>
      <c r="P181" s="210"/>
      <c r="Q181" s="1">
        <f t="shared" si="39"/>
        <v>0</v>
      </c>
    </row>
    <row r="182" spans="1:17" s="1" customFormat="1" ht="12.75" x14ac:dyDescent="0.2">
      <c r="A182" s="31"/>
      <c r="B182" s="67"/>
      <c r="C182" s="59" t="s">
        <v>128</v>
      </c>
      <c r="D182" s="221"/>
      <c r="E182" s="221"/>
      <c r="F182" s="221"/>
      <c r="G182" s="221"/>
      <c r="H182" s="221"/>
      <c r="I182" s="221"/>
      <c r="J182" s="359"/>
      <c r="K182" s="359"/>
      <c r="L182" s="359"/>
      <c r="M182" s="214"/>
      <c r="N182" s="222"/>
      <c r="O182" s="221"/>
      <c r="P182" s="214"/>
      <c r="Q182" s="1">
        <f t="shared" si="39"/>
        <v>0</v>
      </c>
    </row>
    <row r="183" spans="1:17" x14ac:dyDescent="0.2">
      <c r="B183" s="39" t="s">
        <v>129</v>
      </c>
      <c r="C183" s="46" t="s">
        <v>255</v>
      </c>
      <c r="D183" s="138">
        <f>$P183</f>
        <v>8868</v>
      </c>
      <c r="E183" s="138"/>
      <c r="F183" s="138"/>
      <c r="G183" s="138"/>
      <c r="H183" s="138"/>
      <c r="I183" s="138"/>
      <c r="J183" s="138"/>
      <c r="K183" s="138"/>
      <c r="L183" s="138"/>
      <c r="M183" s="207">
        <f>SUM(D183:L183)</f>
        <v>8868</v>
      </c>
      <c r="N183" s="199">
        <f>TBA!K101</f>
        <v>0</v>
      </c>
      <c r="O183" s="199">
        <f>TBA!L101</f>
        <v>8868</v>
      </c>
      <c r="P183" s="207">
        <f t="shared" ref="P183:P191" si="44">SUM(N183:O183)</f>
        <v>8868</v>
      </c>
      <c r="Q183" s="1">
        <f t="shared" si="39"/>
        <v>0</v>
      </c>
    </row>
    <row r="184" spans="1:17" s="1" customFormat="1" ht="12.75" x14ac:dyDescent="0.2">
      <c r="A184" s="37"/>
      <c r="B184" s="39" t="s">
        <v>130</v>
      </c>
      <c r="C184" s="46" t="s">
        <v>256</v>
      </c>
      <c r="D184" s="138"/>
      <c r="E184" s="138">
        <f>$P184</f>
        <v>2100</v>
      </c>
      <c r="F184" s="138"/>
      <c r="G184" s="138"/>
      <c r="H184" s="138"/>
      <c r="I184" s="138"/>
      <c r="J184" s="138"/>
      <c r="K184" s="138"/>
      <c r="L184" s="138"/>
      <c r="M184" s="207">
        <f t="shared" ref="M184:M191" si="45">SUM(D184:L184)</f>
        <v>2100</v>
      </c>
      <c r="N184" s="199">
        <f>Lakes!J153</f>
        <v>1200</v>
      </c>
      <c r="O184" s="199">
        <f>Lakes!K153</f>
        <v>900</v>
      </c>
      <c r="P184" s="207">
        <f t="shared" si="44"/>
        <v>2100</v>
      </c>
      <c r="Q184" s="1">
        <f t="shared" si="39"/>
        <v>0</v>
      </c>
    </row>
    <row r="185" spans="1:17" s="1" customFormat="1" ht="12.75" x14ac:dyDescent="0.2">
      <c r="A185" s="37"/>
      <c r="B185" s="39" t="s">
        <v>131</v>
      </c>
      <c r="C185" s="46" t="s">
        <v>257</v>
      </c>
      <c r="D185" s="138"/>
      <c r="E185" s="138"/>
      <c r="F185" s="138">
        <f>$P185</f>
        <v>270000</v>
      </c>
      <c r="G185" s="138"/>
      <c r="H185" s="138"/>
      <c r="I185" s="138"/>
      <c r="J185" s="138"/>
      <c r="K185" s="138"/>
      <c r="L185" s="138"/>
      <c r="M185" s="207">
        <f t="shared" si="45"/>
        <v>270000</v>
      </c>
      <c r="N185" s="199">
        <f>Rivers!M118</f>
        <v>130000</v>
      </c>
      <c r="O185" s="199">
        <f>Rivers!N118</f>
        <v>140000</v>
      </c>
      <c r="P185" s="207">
        <f t="shared" si="44"/>
        <v>270000</v>
      </c>
      <c r="Q185" s="1">
        <f t="shared" si="39"/>
        <v>0</v>
      </c>
    </row>
    <row r="186" spans="1:17" s="1" customFormat="1" ht="12.75" x14ac:dyDescent="0.2">
      <c r="A186" s="37"/>
      <c r="B186" s="39" t="s">
        <v>59</v>
      </c>
      <c r="C186" s="46" t="s">
        <v>258</v>
      </c>
      <c r="D186" s="138"/>
      <c r="E186" s="138"/>
      <c r="F186" s="138"/>
      <c r="G186" s="138">
        <f>$P186</f>
        <v>5000</v>
      </c>
      <c r="H186" s="138"/>
      <c r="I186" s="138"/>
      <c r="J186" s="138"/>
      <c r="K186" s="138"/>
      <c r="L186" s="138"/>
      <c r="M186" s="207">
        <f t="shared" si="45"/>
        <v>5000</v>
      </c>
      <c r="N186" s="199">
        <f>LME!L115</f>
        <v>2500</v>
      </c>
      <c r="O186" s="199">
        <f>LME!M115</f>
        <v>2500</v>
      </c>
      <c r="P186" s="207">
        <f t="shared" si="44"/>
        <v>5000</v>
      </c>
      <c r="Q186" s="1">
        <f t="shared" si="39"/>
        <v>0</v>
      </c>
    </row>
    <row r="187" spans="1:17" s="1" customFormat="1" ht="12.75" x14ac:dyDescent="0.2">
      <c r="A187" s="37"/>
      <c r="B187" s="39" t="s">
        <v>60</v>
      </c>
      <c r="C187" s="46" t="s">
        <v>259</v>
      </c>
      <c r="D187" s="138"/>
      <c r="E187" s="138"/>
      <c r="F187" s="138"/>
      <c r="G187" s="138"/>
      <c r="H187" s="138">
        <f>$P187</f>
        <v>0</v>
      </c>
      <c r="I187" s="138"/>
      <c r="J187" s="138"/>
      <c r="K187" s="138"/>
      <c r="L187" s="138"/>
      <c r="M187" s="207">
        <f t="shared" si="45"/>
        <v>0</v>
      </c>
      <c r="N187" s="199">
        <f>OO!K101</f>
        <v>0</v>
      </c>
      <c r="O187" s="199">
        <f>OO!L101</f>
        <v>0</v>
      </c>
      <c r="P187" s="207">
        <f t="shared" si="44"/>
        <v>0</v>
      </c>
      <c r="Q187" s="1">
        <f t="shared" si="39"/>
        <v>0</v>
      </c>
    </row>
    <row r="188" spans="1:17" s="1" customFormat="1" ht="12.75" x14ac:dyDescent="0.2">
      <c r="A188" s="37"/>
      <c r="B188" s="39" t="s">
        <v>61</v>
      </c>
      <c r="C188" s="46" t="s">
        <v>260</v>
      </c>
      <c r="D188" s="138"/>
      <c r="E188" s="138"/>
      <c r="F188" s="138"/>
      <c r="G188" s="138"/>
      <c r="H188" s="138"/>
      <c r="I188" s="138">
        <f>$P188</f>
        <v>0</v>
      </c>
      <c r="J188" s="138"/>
      <c r="K188" s="138"/>
      <c r="L188" s="138"/>
      <c r="M188" s="207">
        <f t="shared" si="45"/>
        <v>0</v>
      </c>
      <c r="N188" s="199">
        <f>'Cross cutting'!I173</f>
        <v>0</v>
      </c>
      <c r="O188" s="199">
        <f>'Cross cutting'!J173</f>
        <v>0</v>
      </c>
      <c r="P188" s="207">
        <f t="shared" si="44"/>
        <v>0</v>
      </c>
      <c r="Q188" s="1">
        <f t="shared" si="39"/>
        <v>0</v>
      </c>
    </row>
    <row r="189" spans="1:17" s="1" customFormat="1" ht="12.75" x14ac:dyDescent="0.2">
      <c r="A189" s="37"/>
      <c r="B189" s="39" t="s">
        <v>62</v>
      </c>
      <c r="C189" s="46" t="s">
        <v>261</v>
      </c>
      <c r="D189" s="138"/>
      <c r="E189" s="138"/>
      <c r="F189" s="138"/>
      <c r="G189" s="138"/>
      <c r="H189" s="138"/>
      <c r="I189" s="138"/>
      <c r="J189" s="138">
        <f>$P189</f>
        <v>0</v>
      </c>
      <c r="K189" s="138"/>
      <c r="L189" s="138"/>
      <c r="M189" s="207">
        <f t="shared" si="45"/>
        <v>0</v>
      </c>
      <c r="N189" s="199">
        <f>'Data &amp; Information Management'!K153</f>
        <v>0</v>
      </c>
      <c r="O189" s="199">
        <f>'Data &amp; Information Management'!L153</f>
        <v>0</v>
      </c>
      <c r="P189" s="207">
        <f t="shared" si="44"/>
        <v>0</v>
      </c>
      <c r="Q189" s="1">
        <f t="shared" si="39"/>
        <v>0</v>
      </c>
    </row>
    <row r="190" spans="1:17" s="1" customFormat="1" ht="12.75" x14ac:dyDescent="0.2">
      <c r="A190" s="37"/>
      <c r="B190" s="39" t="s">
        <v>63</v>
      </c>
      <c r="C190" s="46" t="s">
        <v>354</v>
      </c>
      <c r="D190" s="138"/>
      <c r="E190" s="138"/>
      <c r="F190" s="138"/>
      <c r="G190" s="138"/>
      <c r="H190" s="138"/>
      <c r="I190" s="138"/>
      <c r="J190" s="138"/>
      <c r="K190" s="138">
        <f>$P190</f>
        <v>0</v>
      </c>
      <c r="L190" s="138"/>
      <c r="M190" s="207">
        <f t="shared" si="45"/>
        <v>0</v>
      </c>
      <c r="N190" s="199">
        <f>Evaluation!F162</f>
        <v>0</v>
      </c>
      <c r="O190" s="199">
        <f>Evaluation!G162</f>
        <v>0</v>
      </c>
      <c r="P190" s="207">
        <f t="shared" si="44"/>
        <v>0</v>
      </c>
      <c r="Q190" s="1">
        <f t="shared" si="39"/>
        <v>0</v>
      </c>
    </row>
    <row r="191" spans="1:17" s="1" customFormat="1" ht="12.75" x14ac:dyDescent="0.2">
      <c r="A191" s="37"/>
      <c r="B191" s="39" t="s">
        <v>64</v>
      </c>
      <c r="C191" s="1" t="s">
        <v>355</v>
      </c>
      <c r="D191" s="138"/>
      <c r="E191" s="138"/>
      <c r="F191" s="138"/>
      <c r="G191" s="138"/>
      <c r="H191" s="138"/>
      <c r="I191" s="138"/>
      <c r="J191" s="138"/>
      <c r="K191" s="138"/>
      <c r="L191" s="138">
        <f>$P191</f>
        <v>0</v>
      </c>
      <c r="M191" s="207">
        <f t="shared" si="45"/>
        <v>0</v>
      </c>
      <c r="N191" s="199">
        <f>PM!I160</f>
        <v>0</v>
      </c>
      <c r="O191" s="199">
        <f>PM!J160</f>
        <v>0</v>
      </c>
      <c r="P191" s="207">
        <f t="shared" si="44"/>
        <v>0</v>
      </c>
      <c r="Q191" s="1">
        <f t="shared" si="39"/>
        <v>0</v>
      </c>
    </row>
    <row r="192" spans="1:17" s="1" customFormat="1" ht="12.75" x14ac:dyDescent="0.2">
      <c r="A192" s="37"/>
      <c r="B192" s="39" t="s">
        <v>132</v>
      </c>
      <c r="C192" s="38" t="s">
        <v>203</v>
      </c>
      <c r="D192" s="204">
        <f t="shared" ref="D192:I192" si="46">SUM(D183:D191)</f>
        <v>8868</v>
      </c>
      <c r="E192" s="204">
        <f t="shared" si="46"/>
        <v>2100</v>
      </c>
      <c r="F192" s="204">
        <f t="shared" si="46"/>
        <v>270000</v>
      </c>
      <c r="G192" s="204">
        <f t="shared" si="46"/>
        <v>5000</v>
      </c>
      <c r="H192" s="204">
        <f t="shared" si="46"/>
        <v>0</v>
      </c>
      <c r="I192" s="204">
        <f t="shared" si="46"/>
        <v>0</v>
      </c>
      <c r="J192" s="356"/>
      <c r="K192" s="356"/>
      <c r="L192" s="356"/>
      <c r="M192" s="207">
        <f>SUM(M183:M191)</f>
        <v>285968</v>
      </c>
      <c r="N192" s="204">
        <f>SUM(N183:N191)</f>
        <v>133700</v>
      </c>
      <c r="O192" s="204">
        <f>SUM(O183:O191)</f>
        <v>152268</v>
      </c>
      <c r="P192" s="207">
        <f>SUM(P183:P191)</f>
        <v>285968</v>
      </c>
      <c r="Q192" s="1">
        <f t="shared" si="39"/>
        <v>0</v>
      </c>
    </row>
    <row r="193" spans="1:17" s="1" customFormat="1" ht="12.75" x14ac:dyDescent="0.2">
      <c r="A193" s="40"/>
      <c r="B193" s="66">
        <v>5300</v>
      </c>
      <c r="C193" s="48" t="s">
        <v>133</v>
      </c>
      <c r="D193" s="223"/>
      <c r="E193" s="223"/>
      <c r="F193" s="223"/>
      <c r="G193" s="223"/>
      <c r="H193" s="223"/>
      <c r="I193" s="223"/>
      <c r="J193" s="360"/>
      <c r="K193" s="360"/>
      <c r="L193" s="360"/>
      <c r="M193" s="210"/>
      <c r="N193" s="224"/>
      <c r="O193" s="223"/>
      <c r="P193" s="210"/>
      <c r="Q193" s="1">
        <f t="shared" si="39"/>
        <v>0</v>
      </c>
    </row>
    <row r="194" spans="1:17" s="1" customFormat="1" ht="12.75" x14ac:dyDescent="0.2">
      <c r="A194" s="31"/>
      <c r="B194" s="67"/>
      <c r="C194" s="59" t="s">
        <v>134</v>
      </c>
      <c r="D194" s="221"/>
      <c r="E194" s="221"/>
      <c r="F194" s="221"/>
      <c r="G194" s="221"/>
      <c r="H194" s="221"/>
      <c r="I194" s="221"/>
      <c r="J194" s="359"/>
      <c r="K194" s="359"/>
      <c r="L194" s="359"/>
      <c r="M194" s="214"/>
      <c r="N194" s="222"/>
      <c r="O194" s="221"/>
      <c r="P194" s="214"/>
      <c r="Q194" s="1">
        <f t="shared" ref="Q194:Q221" si="47">P194-M194</f>
        <v>0</v>
      </c>
    </row>
    <row r="195" spans="1:17" s="87" customFormat="1" ht="12.75" x14ac:dyDescent="0.2">
      <c r="A195" s="85"/>
      <c r="B195" s="86" t="s">
        <v>135</v>
      </c>
      <c r="C195" s="46" t="s">
        <v>255</v>
      </c>
      <c r="D195" s="138">
        <f>$P195</f>
        <v>1000</v>
      </c>
      <c r="E195" s="138"/>
      <c r="F195" s="138"/>
      <c r="G195" s="138"/>
      <c r="H195" s="138"/>
      <c r="I195" s="138"/>
      <c r="J195" s="138"/>
      <c r="K195" s="138"/>
      <c r="L195" s="138"/>
      <c r="M195" s="217">
        <f>SUM(D195:L195)</f>
        <v>1000</v>
      </c>
      <c r="N195" s="199">
        <f>TBA!K105</f>
        <v>500</v>
      </c>
      <c r="O195" s="199">
        <f>TBA!L105</f>
        <v>500</v>
      </c>
      <c r="P195" s="207">
        <f t="shared" ref="P195:P203" si="48">SUM(N195:O195)</f>
        <v>1000</v>
      </c>
      <c r="Q195" s="1">
        <f t="shared" si="47"/>
        <v>0</v>
      </c>
    </row>
    <row r="196" spans="1:17" s="1" customFormat="1" ht="12.75" x14ac:dyDescent="0.2">
      <c r="A196" s="37"/>
      <c r="B196" s="39" t="s">
        <v>136</v>
      </c>
      <c r="C196" s="46" t="s">
        <v>256</v>
      </c>
      <c r="D196" s="138"/>
      <c r="E196" s="138">
        <f>$P196</f>
        <v>4800</v>
      </c>
      <c r="F196" s="138"/>
      <c r="G196" s="138"/>
      <c r="H196" s="138"/>
      <c r="I196" s="138"/>
      <c r="J196" s="138"/>
      <c r="K196" s="138"/>
      <c r="L196" s="138"/>
      <c r="M196" s="217">
        <f t="shared" ref="M196:M203" si="49">SUM(D196:L196)</f>
        <v>4800</v>
      </c>
      <c r="N196" s="199">
        <f>Lakes!J158</f>
        <v>700</v>
      </c>
      <c r="O196" s="199">
        <f>Lakes!K158</f>
        <v>4100</v>
      </c>
      <c r="P196" s="207">
        <f t="shared" si="48"/>
        <v>4800</v>
      </c>
      <c r="Q196" s="1">
        <f t="shared" si="47"/>
        <v>0</v>
      </c>
    </row>
    <row r="197" spans="1:17" s="1" customFormat="1" ht="12.75" x14ac:dyDescent="0.2">
      <c r="A197" s="37"/>
      <c r="B197" s="39" t="s">
        <v>137</v>
      </c>
      <c r="C197" s="46" t="s">
        <v>257</v>
      </c>
      <c r="D197" s="138"/>
      <c r="E197" s="138"/>
      <c r="F197" s="138">
        <f>$P197</f>
        <v>0</v>
      </c>
      <c r="G197" s="138"/>
      <c r="H197" s="138"/>
      <c r="I197" s="138"/>
      <c r="J197" s="138"/>
      <c r="K197" s="138"/>
      <c r="L197" s="138"/>
      <c r="M197" s="217">
        <f t="shared" si="49"/>
        <v>0</v>
      </c>
      <c r="N197" s="199">
        <f>Rivers!M123</f>
        <v>0</v>
      </c>
      <c r="O197" s="199">
        <f>Rivers!N123</f>
        <v>0</v>
      </c>
      <c r="P197" s="207">
        <f t="shared" si="48"/>
        <v>0</v>
      </c>
      <c r="Q197" s="1">
        <f t="shared" si="47"/>
        <v>0</v>
      </c>
    </row>
    <row r="198" spans="1:17" s="1" customFormat="1" ht="12.75" x14ac:dyDescent="0.2">
      <c r="A198" s="37"/>
      <c r="B198" s="39" t="s">
        <v>28</v>
      </c>
      <c r="C198" s="46" t="s">
        <v>258</v>
      </c>
      <c r="D198" s="138"/>
      <c r="E198" s="138"/>
      <c r="F198" s="138"/>
      <c r="G198" s="138">
        <f>$P198</f>
        <v>2000</v>
      </c>
      <c r="H198" s="138"/>
      <c r="I198" s="138"/>
      <c r="J198" s="138"/>
      <c r="K198" s="138"/>
      <c r="L198" s="138"/>
      <c r="M198" s="217">
        <f t="shared" si="49"/>
        <v>2000</v>
      </c>
      <c r="N198" s="199">
        <f>LME!L120</f>
        <v>1000</v>
      </c>
      <c r="O198" s="199">
        <f>LME!M120</f>
        <v>1000</v>
      </c>
      <c r="P198" s="207">
        <f t="shared" si="48"/>
        <v>2000</v>
      </c>
      <c r="Q198" s="1">
        <f t="shared" si="47"/>
        <v>0</v>
      </c>
    </row>
    <row r="199" spans="1:17" s="1" customFormat="1" ht="12.75" x14ac:dyDescent="0.2">
      <c r="A199" s="37"/>
      <c r="B199" s="39" t="s">
        <v>29</v>
      </c>
      <c r="C199" s="46" t="s">
        <v>259</v>
      </c>
      <c r="D199" s="138"/>
      <c r="E199" s="138"/>
      <c r="F199" s="138"/>
      <c r="G199" s="138"/>
      <c r="H199" s="138">
        <f>$P199</f>
        <v>2000</v>
      </c>
      <c r="I199" s="138"/>
      <c r="J199" s="138"/>
      <c r="K199" s="138"/>
      <c r="L199" s="138"/>
      <c r="M199" s="217">
        <f t="shared" si="49"/>
        <v>2000</v>
      </c>
      <c r="N199" s="199">
        <f>OO!K110</f>
        <v>1000</v>
      </c>
      <c r="O199" s="199">
        <f>OO!L110</f>
        <v>1000</v>
      </c>
      <c r="P199" s="207">
        <f t="shared" si="48"/>
        <v>2000</v>
      </c>
      <c r="Q199" s="1">
        <f t="shared" si="47"/>
        <v>0</v>
      </c>
    </row>
    <row r="200" spans="1:17" s="1" customFormat="1" ht="12.75" x14ac:dyDescent="0.2">
      <c r="A200" s="37"/>
      <c r="B200" s="39" t="s">
        <v>30</v>
      </c>
      <c r="C200" s="46" t="s">
        <v>260</v>
      </c>
      <c r="D200" s="138"/>
      <c r="E200" s="138"/>
      <c r="F200" s="138"/>
      <c r="G200" s="138"/>
      <c r="H200" s="138"/>
      <c r="I200" s="138">
        <f>$P200</f>
        <v>0</v>
      </c>
      <c r="J200" s="138"/>
      <c r="K200" s="138"/>
      <c r="L200" s="138"/>
      <c r="M200" s="217">
        <f t="shared" si="49"/>
        <v>0</v>
      </c>
      <c r="N200" s="199">
        <f>'Cross cutting'!I180</f>
        <v>0</v>
      </c>
      <c r="O200" s="199">
        <f>'Cross cutting'!J180</f>
        <v>0</v>
      </c>
      <c r="P200" s="207">
        <f t="shared" si="48"/>
        <v>0</v>
      </c>
      <c r="Q200" s="1">
        <f t="shared" si="47"/>
        <v>0</v>
      </c>
    </row>
    <row r="201" spans="1:17" s="1" customFormat="1" ht="12.75" x14ac:dyDescent="0.2">
      <c r="A201" s="37"/>
      <c r="B201" s="39" t="s">
        <v>31</v>
      </c>
      <c r="C201" s="46" t="s">
        <v>261</v>
      </c>
      <c r="D201" s="138"/>
      <c r="E201" s="138"/>
      <c r="F201" s="138"/>
      <c r="G201" s="138"/>
      <c r="H201" s="138"/>
      <c r="I201" s="138"/>
      <c r="J201" s="138">
        <f>$P201</f>
        <v>0</v>
      </c>
      <c r="K201" s="138"/>
      <c r="L201" s="138"/>
      <c r="M201" s="217">
        <f t="shared" si="49"/>
        <v>0</v>
      </c>
      <c r="N201" s="199">
        <f>'Data &amp; Information Management'!K157</f>
        <v>0</v>
      </c>
      <c r="O201" s="199">
        <f>'Data &amp; Information Management'!L157</f>
        <v>0</v>
      </c>
      <c r="P201" s="207">
        <f t="shared" si="48"/>
        <v>0</v>
      </c>
      <c r="Q201" s="1">
        <f t="shared" si="47"/>
        <v>0</v>
      </c>
    </row>
    <row r="202" spans="1:17" s="1" customFormat="1" ht="12.75" x14ac:dyDescent="0.2">
      <c r="A202" s="37"/>
      <c r="B202" s="39" t="s">
        <v>32</v>
      </c>
      <c r="C202" s="46" t="s">
        <v>354</v>
      </c>
      <c r="D202" s="138"/>
      <c r="E202" s="138"/>
      <c r="F202" s="138"/>
      <c r="G202" s="138"/>
      <c r="H202" s="138"/>
      <c r="I202" s="138"/>
      <c r="J202" s="138"/>
      <c r="K202" s="138">
        <f>$P202</f>
        <v>0</v>
      </c>
      <c r="L202" s="138"/>
      <c r="M202" s="217">
        <f t="shared" si="49"/>
        <v>0</v>
      </c>
      <c r="N202" s="199">
        <f>Evaluation!F167</f>
        <v>0</v>
      </c>
      <c r="O202" s="199">
        <f>Evaluation!G167</f>
        <v>0</v>
      </c>
      <c r="P202" s="207">
        <f t="shared" si="48"/>
        <v>0</v>
      </c>
      <c r="Q202" s="1">
        <f t="shared" si="47"/>
        <v>0</v>
      </c>
    </row>
    <row r="203" spans="1:17" s="1" customFormat="1" ht="12.75" x14ac:dyDescent="0.2">
      <c r="A203" s="37"/>
      <c r="B203" s="39" t="s">
        <v>33</v>
      </c>
      <c r="C203" s="1" t="s">
        <v>355</v>
      </c>
      <c r="D203" s="138"/>
      <c r="E203" s="138"/>
      <c r="F203" s="138"/>
      <c r="G203" s="138"/>
      <c r="H203" s="138"/>
      <c r="I203" s="138"/>
      <c r="J203" s="138"/>
      <c r="K203" s="138"/>
      <c r="L203" s="138">
        <f>$P203</f>
        <v>0</v>
      </c>
      <c r="M203" s="217">
        <f t="shared" si="49"/>
        <v>0</v>
      </c>
      <c r="N203" s="199">
        <f>PM!I166</f>
        <v>0</v>
      </c>
      <c r="O203" s="199">
        <f>PM!J166</f>
        <v>0</v>
      </c>
      <c r="P203" s="207">
        <f t="shared" si="48"/>
        <v>0</v>
      </c>
      <c r="Q203" s="1">
        <f t="shared" si="47"/>
        <v>0</v>
      </c>
    </row>
    <row r="204" spans="1:17" s="1" customFormat="1" ht="12.75" x14ac:dyDescent="0.2">
      <c r="A204" s="37"/>
      <c r="B204" s="39" t="s">
        <v>138</v>
      </c>
      <c r="C204" s="38" t="s">
        <v>203</v>
      </c>
      <c r="D204" s="204">
        <f t="shared" ref="D204:I204" si="50">SUM(D195:D203)</f>
        <v>1000</v>
      </c>
      <c r="E204" s="204">
        <f t="shared" si="50"/>
        <v>4800</v>
      </c>
      <c r="F204" s="204">
        <f t="shared" si="50"/>
        <v>0</v>
      </c>
      <c r="G204" s="204">
        <f t="shared" si="50"/>
        <v>2000</v>
      </c>
      <c r="H204" s="204">
        <f t="shared" si="50"/>
        <v>2000</v>
      </c>
      <c r="I204" s="204">
        <f t="shared" si="50"/>
        <v>0</v>
      </c>
      <c r="J204" s="363"/>
      <c r="K204" s="363"/>
      <c r="L204" s="363"/>
      <c r="M204" s="214">
        <f>SUM(M195:M203)</f>
        <v>9800</v>
      </c>
      <c r="N204" s="204">
        <f>SUM(N195:N203)</f>
        <v>3200</v>
      </c>
      <c r="O204" s="204">
        <f>SUM(O195:O203)</f>
        <v>6600</v>
      </c>
      <c r="P204" s="207">
        <f>SUM(P195:P203)</f>
        <v>9800</v>
      </c>
      <c r="Q204" s="1">
        <f t="shared" si="47"/>
        <v>0</v>
      </c>
    </row>
    <row r="205" spans="1:17" s="1" customFormat="1" ht="12.75" hidden="1" x14ac:dyDescent="0.2">
      <c r="A205" s="37"/>
      <c r="B205" s="69">
        <v>5400</v>
      </c>
      <c r="C205" s="52" t="s">
        <v>139</v>
      </c>
      <c r="D205" s="215"/>
      <c r="E205" s="215"/>
      <c r="F205" s="215"/>
      <c r="G205" s="215"/>
      <c r="H205" s="215"/>
      <c r="I205" s="215"/>
      <c r="J205" s="357"/>
      <c r="K205" s="357"/>
      <c r="L205" s="357"/>
      <c r="M205" s="207"/>
      <c r="N205" s="199"/>
      <c r="O205" s="215"/>
      <c r="P205" s="207"/>
      <c r="Q205" s="1">
        <f t="shared" si="47"/>
        <v>0</v>
      </c>
    </row>
    <row r="206" spans="1:17" s="1" customFormat="1" ht="12.75" hidden="1" x14ac:dyDescent="0.2">
      <c r="A206" s="37"/>
      <c r="B206" s="39" t="s">
        <v>140</v>
      </c>
      <c r="C206" s="38"/>
      <c r="D206" s="138"/>
      <c r="E206" s="138"/>
      <c r="F206" s="138"/>
      <c r="G206" s="138"/>
      <c r="H206" s="138"/>
      <c r="I206" s="138"/>
      <c r="J206" s="355"/>
      <c r="K206" s="355"/>
      <c r="L206" s="355"/>
      <c r="M206" s="207">
        <f>SUM(D206:I206)</f>
        <v>0</v>
      </c>
      <c r="N206" s="199"/>
      <c r="O206" s="215"/>
      <c r="P206" s="207">
        <f>SUM(N206:O206)</f>
        <v>0</v>
      </c>
      <c r="Q206" s="1">
        <f t="shared" si="47"/>
        <v>0</v>
      </c>
    </row>
    <row r="207" spans="1:17" s="1" customFormat="1" ht="12.75" hidden="1" x14ac:dyDescent="0.2">
      <c r="A207" s="37"/>
      <c r="B207" s="70">
        <v>5402</v>
      </c>
      <c r="C207" s="38"/>
      <c r="D207" s="215"/>
      <c r="E207" s="215"/>
      <c r="F207" s="215"/>
      <c r="G207" s="215"/>
      <c r="H207" s="215"/>
      <c r="I207" s="215"/>
      <c r="J207" s="357"/>
      <c r="K207" s="357"/>
      <c r="L207" s="357"/>
      <c r="M207" s="207">
        <f>SUM(D207:I207)</f>
        <v>0</v>
      </c>
      <c r="N207" s="199"/>
      <c r="O207" s="215"/>
      <c r="P207" s="207">
        <f>SUM(N207:O207)</f>
        <v>0</v>
      </c>
      <c r="Q207" s="1">
        <f t="shared" si="47"/>
        <v>0</v>
      </c>
    </row>
    <row r="208" spans="1:17" s="1" customFormat="1" ht="12.75" hidden="1" x14ac:dyDescent="0.2">
      <c r="A208" s="37"/>
      <c r="B208" s="39" t="s">
        <v>141</v>
      </c>
      <c r="C208" s="38" t="s">
        <v>203</v>
      </c>
      <c r="D208" s="204">
        <f>SUM(D206:D207)</f>
        <v>0</v>
      </c>
      <c r="E208" s="204">
        <f t="shared" ref="E208:O208" si="51">SUM(E206:E207)</f>
        <v>0</v>
      </c>
      <c r="F208" s="204">
        <f t="shared" si="51"/>
        <v>0</v>
      </c>
      <c r="G208" s="204">
        <f t="shared" si="51"/>
        <v>0</v>
      </c>
      <c r="H208" s="204">
        <f t="shared" si="51"/>
        <v>0</v>
      </c>
      <c r="I208" s="204">
        <f t="shared" si="51"/>
        <v>0</v>
      </c>
      <c r="J208" s="356"/>
      <c r="K208" s="356"/>
      <c r="L208" s="356"/>
      <c r="M208" s="207">
        <f t="shared" si="51"/>
        <v>0</v>
      </c>
      <c r="N208" s="206">
        <f t="shared" si="51"/>
        <v>0</v>
      </c>
      <c r="O208" s="204">
        <f t="shared" si="51"/>
        <v>0</v>
      </c>
      <c r="P208" s="207">
        <f>SUM(D208:O208)</f>
        <v>0</v>
      </c>
      <c r="Q208" s="1">
        <f t="shared" si="47"/>
        <v>0</v>
      </c>
    </row>
    <row r="209" spans="1:18" s="1" customFormat="1" ht="12.75" x14ac:dyDescent="0.2">
      <c r="A209" s="40"/>
      <c r="B209" s="66">
        <v>5500</v>
      </c>
      <c r="C209" s="48" t="s">
        <v>142</v>
      </c>
      <c r="D209" s="208"/>
      <c r="E209" s="208"/>
      <c r="F209" s="208"/>
      <c r="G209" s="208"/>
      <c r="H209" s="208"/>
      <c r="I209" s="208"/>
      <c r="J209" s="353"/>
      <c r="K209" s="353"/>
      <c r="L209" s="353"/>
      <c r="M209" s="205"/>
      <c r="N209" s="209"/>
      <c r="O209" s="208"/>
      <c r="P209" s="210"/>
      <c r="Q209" s="1">
        <f t="shared" si="47"/>
        <v>0</v>
      </c>
    </row>
    <row r="210" spans="1:18" s="1" customFormat="1" ht="12.75" x14ac:dyDescent="0.2">
      <c r="A210" s="31"/>
      <c r="B210" s="67"/>
      <c r="C210" s="59" t="s">
        <v>143</v>
      </c>
      <c r="D210" s="211"/>
      <c r="E210" s="211"/>
      <c r="F210" s="211"/>
      <c r="G210" s="211"/>
      <c r="H210" s="211"/>
      <c r="I210" s="211"/>
      <c r="J210" s="354"/>
      <c r="K210" s="354"/>
      <c r="L210" s="354"/>
      <c r="M210" s="212"/>
      <c r="N210" s="213"/>
      <c r="O210" s="211"/>
      <c r="P210" s="214"/>
      <c r="Q210" s="1">
        <f t="shared" si="47"/>
        <v>0</v>
      </c>
    </row>
    <row r="211" spans="1:18" s="87" customFormat="1" ht="12.75" x14ac:dyDescent="0.2">
      <c r="A211" s="85"/>
      <c r="B211" s="86" t="s">
        <v>144</v>
      </c>
      <c r="C211" s="46" t="s">
        <v>255</v>
      </c>
      <c r="D211" s="138">
        <f>$P211</f>
        <v>98132</v>
      </c>
      <c r="E211" s="138"/>
      <c r="F211" s="138"/>
      <c r="G211" s="138"/>
      <c r="H211" s="138"/>
      <c r="I211" s="138"/>
      <c r="J211" s="138"/>
      <c r="K211" s="138"/>
      <c r="L211" s="138"/>
      <c r="M211" s="217">
        <f>SUM(D211:L211)</f>
        <v>98132</v>
      </c>
      <c r="N211" s="199">
        <f>TBA!K111</f>
        <v>49066</v>
      </c>
      <c r="O211" s="199">
        <f>TBA!L111</f>
        <v>49066</v>
      </c>
      <c r="P211" s="207">
        <f t="shared" ref="P211:P219" si="52">SUM(N211:O211)</f>
        <v>98132</v>
      </c>
      <c r="Q211" s="1">
        <f t="shared" si="47"/>
        <v>0</v>
      </c>
    </row>
    <row r="212" spans="1:18" s="1" customFormat="1" ht="12.75" x14ac:dyDescent="0.2">
      <c r="A212" s="37"/>
      <c r="B212" s="39" t="s">
        <v>145</v>
      </c>
      <c r="C212" s="46" t="s">
        <v>256</v>
      </c>
      <c r="D212" s="138"/>
      <c r="E212" s="138">
        <f>$P212</f>
        <v>0</v>
      </c>
      <c r="F212" s="138"/>
      <c r="G212" s="138"/>
      <c r="H212" s="138"/>
      <c r="I212" s="138"/>
      <c r="J212" s="138"/>
      <c r="K212" s="138"/>
      <c r="L212" s="138"/>
      <c r="M212" s="217">
        <f t="shared" ref="M212:M219" si="53">SUM(D212:L212)</f>
        <v>0</v>
      </c>
      <c r="N212" s="199">
        <f>Lakes!J168</f>
        <v>0</v>
      </c>
      <c r="O212" s="199">
        <f>Lakes!K168</f>
        <v>0</v>
      </c>
      <c r="P212" s="207">
        <f t="shared" si="52"/>
        <v>0</v>
      </c>
      <c r="Q212" s="1">
        <f t="shared" si="47"/>
        <v>0</v>
      </c>
    </row>
    <row r="213" spans="1:18" s="1" customFormat="1" ht="12.75" x14ac:dyDescent="0.2">
      <c r="A213" s="37"/>
      <c r="B213" s="70">
        <v>5503</v>
      </c>
      <c r="C213" s="46" t="s">
        <v>257</v>
      </c>
      <c r="D213" s="138"/>
      <c r="E213" s="138"/>
      <c r="F213" s="138">
        <f>$P213</f>
        <v>0</v>
      </c>
      <c r="G213" s="138"/>
      <c r="H213" s="138"/>
      <c r="I213" s="138"/>
      <c r="J213" s="138"/>
      <c r="K213" s="138"/>
      <c r="L213" s="138"/>
      <c r="M213" s="217">
        <f t="shared" si="53"/>
        <v>0</v>
      </c>
      <c r="N213" s="138">
        <f>Rivers!M131</f>
        <v>0</v>
      </c>
      <c r="O213" s="138">
        <f>Rivers!N131</f>
        <v>0</v>
      </c>
      <c r="P213" s="207">
        <f t="shared" si="52"/>
        <v>0</v>
      </c>
      <c r="Q213" s="1">
        <f t="shared" si="47"/>
        <v>0</v>
      </c>
    </row>
    <row r="214" spans="1:18" s="1" customFormat="1" ht="12.75" x14ac:dyDescent="0.2">
      <c r="A214" s="37"/>
      <c r="B214" s="70">
        <v>5504</v>
      </c>
      <c r="C214" s="46" t="s">
        <v>258</v>
      </c>
      <c r="D214" s="138"/>
      <c r="E214" s="138"/>
      <c r="F214" s="138"/>
      <c r="G214" s="138">
        <f>$P214</f>
        <v>0</v>
      </c>
      <c r="H214" s="138"/>
      <c r="I214" s="138"/>
      <c r="J214" s="138"/>
      <c r="K214" s="138"/>
      <c r="L214" s="138"/>
      <c r="M214" s="217">
        <f t="shared" si="53"/>
        <v>0</v>
      </c>
      <c r="N214" s="199">
        <f>LME!L127</f>
        <v>0</v>
      </c>
      <c r="O214" s="199">
        <f>LME!M127</f>
        <v>0</v>
      </c>
      <c r="P214" s="207">
        <f t="shared" si="52"/>
        <v>0</v>
      </c>
      <c r="Q214" s="1">
        <f t="shared" si="47"/>
        <v>0</v>
      </c>
    </row>
    <row r="215" spans="1:18" s="1" customFormat="1" ht="12.75" x14ac:dyDescent="0.2">
      <c r="A215" s="37"/>
      <c r="B215" s="70">
        <v>5505</v>
      </c>
      <c r="C215" s="46" t="s">
        <v>259</v>
      </c>
      <c r="D215" s="138"/>
      <c r="E215" s="138"/>
      <c r="F215" s="138"/>
      <c r="G215" s="138"/>
      <c r="H215" s="138">
        <f>$P215</f>
        <v>0</v>
      </c>
      <c r="I215" s="138"/>
      <c r="J215" s="138"/>
      <c r="K215" s="138"/>
      <c r="L215" s="138"/>
      <c r="M215" s="217">
        <f t="shared" si="53"/>
        <v>0</v>
      </c>
      <c r="N215" s="199">
        <f>OO!K118</f>
        <v>0</v>
      </c>
      <c r="O215" s="199">
        <f>OO!L118</f>
        <v>0</v>
      </c>
      <c r="P215" s="207">
        <f t="shared" si="52"/>
        <v>0</v>
      </c>
      <c r="Q215" s="1">
        <f t="shared" si="47"/>
        <v>0</v>
      </c>
    </row>
    <row r="216" spans="1:18" s="1" customFormat="1" ht="12.75" x14ac:dyDescent="0.2">
      <c r="A216" s="37"/>
      <c r="B216" s="70">
        <v>5506</v>
      </c>
      <c r="C216" s="46" t="s">
        <v>260</v>
      </c>
      <c r="D216" s="138"/>
      <c r="E216" s="138"/>
      <c r="F216" s="138"/>
      <c r="G216" s="138"/>
      <c r="H216" s="138"/>
      <c r="I216" s="138">
        <f>$P216</f>
        <v>0</v>
      </c>
      <c r="J216" s="138"/>
      <c r="K216" s="138"/>
      <c r="L216" s="138"/>
      <c r="M216" s="217">
        <f t="shared" si="53"/>
        <v>0</v>
      </c>
      <c r="N216" s="199">
        <f>'Cross cutting'!I191</f>
        <v>0</v>
      </c>
      <c r="O216" s="199">
        <f>'Cross cutting'!J191</f>
        <v>0</v>
      </c>
      <c r="P216" s="207">
        <f t="shared" si="52"/>
        <v>0</v>
      </c>
      <c r="Q216" s="1">
        <f t="shared" si="47"/>
        <v>0</v>
      </c>
    </row>
    <row r="217" spans="1:18" s="1" customFormat="1" ht="12.75" x14ac:dyDescent="0.2">
      <c r="A217" s="37"/>
      <c r="B217" s="70">
        <v>5507</v>
      </c>
      <c r="C217" s="46" t="s">
        <v>261</v>
      </c>
      <c r="D217" s="138"/>
      <c r="E217" s="138"/>
      <c r="F217" s="138"/>
      <c r="G217" s="138"/>
      <c r="H217" s="138"/>
      <c r="I217" s="138"/>
      <c r="J217" s="138">
        <f>$P217</f>
        <v>0</v>
      </c>
      <c r="K217" s="138"/>
      <c r="L217" s="138"/>
      <c r="M217" s="217">
        <f t="shared" si="53"/>
        <v>0</v>
      </c>
      <c r="N217" s="199">
        <f>Evaluation!F174</f>
        <v>0</v>
      </c>
      <c r="O217" s="199">
        <f>'Data &amp; Information Management'!L168</f>
        <v>0</v>
      </c>
      <c r="P217" s="207">
        <f t="shared" si="52"/>
        <v>0</v>
      </c>
      <c r="Q217" s="1">
        <f t="shared" si="47"/>
        <v>0</v>
      </c>
    </row>
    <row r="218" spans="1:18" s="1" customFormat="1" ht="12.75" x14ac:dyDescent="0.2">
      <c r="A218" s="37"/>
      <c r="B218" s="70">
        <v>5508</v>
      </c>
      <c r="C218" s="46" t="s">
        <v>354</v>
      </c>
      <c r="D218" s="138"/>
      <c r="E218" s="138"/>
      <c r="F218" s="138"/>
      <c r="G218" s="138"/>
      <c r="H218" s="138"/>
      <c r="I218" s="138"/>
      <c r="J218" s="138"/>
      <c r="K218" s="138">
        <f>$P218</f>
        <v>70000</v>
      </c>
      <c r="L218" s="138"/>
      <c r="M218" s="217">
        <f t="shared" si="53"/>
        <v>70000</v>
      </c>
      <c r="N218" s="199">
        <f>Evaluation!F174</f>
        <v>0</v>
      </c>
      <c r="O218" s="199">
        <f>Evaluation!G174</f>
        <v>70000</v>
      </c>
      <c r="P218" s="207">
        <f t="shared" si="52"/>
        <v>70000</v>
      </c>
      <c r="Q218" s="1">
        <f t="shared" si="47"/>
        <v>0</v>
      </c>
    </row>
    <row r="219" spans="1:18" s="1" customFormat="1" ht="12.75" x14ac:dyDescent="0.2">
      <c r="A219" s="37"/>
      <c r="B219" s="70">
        <v>5509</v>
      </c>
      <c r="C219" s="1" t="s">
        <v>355</v>
      </c>
      <c r="D219" s="138"/>
      <c r="E219" s="138"/>
      <c r="F219" s="138"/>
      <c r="G219" s="138"/>
      <c r="H219" s="138"/>
      <c r="I219" s="138"/>
      <c r="J219" s="138"/>
      <c r="K219" s="138"/>
      <c r="L219" s="138">
        <f>$P219</f>
        <v>0</v>
      </c>
      <c r="M219" s="217">
        <f t="shared" si="53"/>
        <v>0</v>
      </c>
      <c r="N219" s="199">
        <f>PM!I177</f>
        <v>0</v>
      </c>
      <c r="O219" s="199">
        <f>PM!J177</f>
        <v>0</v>
      </c>
      <c r="P219" s="207">
        <f t="shared" si="52"/>
        <v>0</v>
      </c>
      <c r="Q219" s="1">
        <f t="shared" si="47"/>
        <v>0</v>
      </c>
    </row>
    <row r="220" spans="1:18" s="1" customFormat="1" ht="12.75" x14ac:dyDescent="0.2">
      <c r="A220" s="37"/>
      <c r="B220" s="39" t="s">
        <v>146</v>
      </c>
      <c r="C220" s="38" t="s">
        <v>203</v>
      </c>
      <c r="D220" s="204">
        <f t="shared" ref="D220:P220" si="54">SUM(D211:D219)</f>
        <v>98132</v>
      </c>
      <c r="E220" s="204">
        <f t="shared" si="54"/>
        <v>0</v>
      </c>
      <c r="F220" s="204">
        <f t="shared" si="54"/>
        <v>0</v>
      </c>
      <c r="G220" s="204">
        <f t="shared" si="54"/>
        <v>0</v>
      </c>
      <c r="H220" s="204">
        <f t="shared" si="54"/>
        <v>0</v>
      </c>
      <c r="I220" s="204">
        <f t="shared" si="54"/>
        <v>0</v>
      </c>
      <c r="J220" s="204">
        <f t="shared" si="54"/>
        <v>0</v>
      </c>
      <c r="K220" s="204">
        <f t="shared" si="54"/>
        <v>70000</v>
      </c>
      <c r="L220" s="204">
        <f t="shared" si="54"/>
        <v>0</v>
      </c>
      <c r="M220" s="214">
        <f t="shared" si="54"/>
        <v>168132</v>
      </c>
      <c r="N220" s="204">
        <f t="shared" si="54"/>
        <v>49066</v>
      </c>
      <c r="O220" s="204">
        <f t="shared" si="54"/>
        <v>119066</v>
      </c>
      <c r="P220" s="207">
        <f t="shared" si="54"/>
        <v>168132</v>
      </c>
      <c r="Q220" s="1">
        <f t="shared" si="47"/>
        <v>0</v>
      </c>
      <c r="R220" s="71"/>
    </row>
    <row r="221" spans="1:18" s="1" customFormat="1" ht="12.75" x14ac:dyDescent="0.2">
      <c r="A221" s="53"/>
      <c r="B221" s="54">
        <v>5999</v>
      </c>
      <c r="C221" s="55" t="s">
        <v>229</v>
      </c>
      <c r="D221" s="204">
        <f t="shared" ref="D221:L221" si="55">+D192+D204+D220</f>
        <v>108000</v>
      </c>
      <c r="E221" s="204">
        <f t="shared" si="55"/>
        <v>6900</v>
      </c>
      <c r="F221" s="204">
        <f t="shared" si="55"/>
        <v>270000</v>
      </c>
      <c r="G221" s="204">
        <f t="shared" si="55"/>
        <v>7000</v>
      </c>
      <c r="H221" s="204">
        <f t="shared" si="55"/>
        <v>2000</v>
      </c>
      <c r="I221" s="204">
        <f t="shared" si="55"/>
        <v>0</v>
      </c>
      <c r="J221" s="204">
        <f t="shared" si="55"/>
        <v>0</v>
      </c>
      <c r="K221" s="204">
        <f t="shared" si="55"/>
        <v>70000</v>
      </c>
      <c r="L221" s="204">
        <f t="shared" si="55"/>
        <v>0</v>
      </c>
      <c r="M221" s="214">
        <f>+M192+M204+M208+M220</f>
        <v>463900</v>
      </c>
      <c r="N221" s="206">
        <f>+N192+N204+N208+N220</f>
        <v>185966</v>
      </c>
      <c r="O221" s="204">
        <f>+O192+O204+O208+O220</f>
        <v>277934</v>
      </c>
      <c r="P221" s="207">
        <f>+P192+P204+P208+P220</f>
        <v>463900</v>
      </c>
      <c r="Q221" s="1">
        <f t="shared" si="47"/>
        <v>0</v>
      </c>
      <c r="R221" s="72"/>
    </row>
    <row r="222" spans="1:18" s="1" customFormat="1" ht="13.5" thickBot="1" x14ac:dyDescent="0.25">
      <c r="A222" s="75"/>
      <c r="B222" s="76" t="s">
        <v>147</v>
      </c>
      <c r="C222" s="77"/>
      <c r="D222" s="229">
        <f t="shared" ref="D222:O222" si="56">SUM(D52,D89,D127,D165,D221)</f>
        <v>1500000</v>
      </c>
      <c r="E222" s="229">
        <f t="shared" si="56"/>
        <v>300000</v>
      </c>
      <c r="F222" s="229">
        <f t="shared" si="56"/>
        <v>1500000</v>
      </c>
      <c r="G222" s="229">
        <f t="shared" si="56"/>
        <v>400000</v>
      </c>
      <c r="H222" s="229">
        <f t="shared" si="56"/>
        <v>600000</v>
      </c>
      <c r="I222" s="229">
        <f t="shared" si="56"/>
        <v>100000</v>
      </c>
      <c r="J222" s="229">
        <f t="shared" si="56"/>
        <v>180000</v>
      </c>
      <c r="K222" s="229">
        <f t="shared" si="56"/>
        <v>70000</v>
      </c>
      <c r="L222" s="229">
        <f>SUM(L52,L89,L127,L165,L221)</f>
        <v>350000</v>
      </c>
      <c r="M222" s="547">
        <f>SUM(M52,M89,M127,M165,M221)</f>
        <v>5000000</v>
      </c>
      <c r="N222" s="229">
        <f t="shared" si="56"/>
        <v>3005111</v>
      </c>
      <c r="O222" s="229">
        <f t="shared" si="56"/>
        <v>1994889</v>
      </c>
      <c r="P222" s="548">
        <f>SUM(P52,P89,P127,P165,P221)</f>
        <v>5000000</v>
      </c>
      <c r="Q222" s="1">
        <f t="shared" ref="Q222" si="57">P222-M222</f>
        <v>0</v>
      </c>
    </row>
    <row r="223" spans="1:18" s="1" customFormat="1" ht="12.75" x14ac:dyDescent="0.2">
      <c r="A223" s="78"/>
      <c r="B223" s="73"/>
      <c r="C223" s="74"/>
      <c r="N223" s="74"/>
      <c r="O223" s="74"/>
      <c r="P223" s="74"/>
    </row>
    <row r="224" spans="1:18" s="1" customFormat="1" ht="12.75" x14ac:dyDescent="0.2">
      <c r="A224" s="79"/>
      <c r="B224" s="3"/>
      <c r="C224" s="4"/>
      <c r="N224" s="4"/>
      <c r="O224" s="4"/>
      <c r="P224" s="4"/>
    </row>
    <row r="225" spans="1:16" s="1" customFormat="1" ht="12.75" x14ac:dyDescent="0.2">
      <c r="A225" s="79"/>
      <c r="B225" s="3"/>
      <c r="C225" s="4"/>
      <c r="D225" s="20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s="1" customFormat="1" ht="12.75" x14ac:dyDescent="0.2">
      <c r="A226" s="79"/>
      <c r="B226" s="3"/>
      <c r="C226" s="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4"/>
      <c r="O226" s="4"/>
      <c r="P226" s="4"/>
    </row>
    <row r="227" spans="1:16" s="1" customFormat="1" ht="12.75" x14ac:dyDescent="0.2">
      <c r="A227" s="79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s="1" customFormat="1" ht="12.75" x14ac:dyDescent="0.2">
      <c r="A228" s="79"/>
      <c r="B228" s="3"/>
      <c r="C228" s="3"/>
      <c r="D228" s="3"/>
      <c r="E228" s="23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s="1" customFormat="1" ht="12.75" x14ac:dyDescent="0.2">
      <c r="A229" s="79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s="1" customFormat="1" ht="12.75" x14ac:dyDescent="0.2">
      <c r="A230" s="79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s="1" customFormat="1" ht="12.75" x14ac:dyDescent="0.2">
      <c r="A231" s="79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s="1" customFormat="1" ht="12.75" x14ac:dyDescent="0.2">
      <c r="A232" s="79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s="1" customFormat="1" ht="12.75" x14ac:dyDescent="0.2">
      <c r="A233" s="79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s="1" customFormat="1" ht="12.75" x14ac:dyDescent="0.2">
      <c r="A234" s="79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s="1" customFormat="1" ht="12.75" x14ac:dyDescent="0.2">
      <c r="A235" s="79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s="1" customFormat="1" ht="12.75" x14ac:dyDescent="0.2">
      <c r="A236" s="79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s="1" customFormat="1" ht="12.75" x14ac:dyDescent="0.2">
      <c r="A237" s="79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x14ac:dyDescent="0.2">
      <c r="A238" s="80"/>
      <c r="B238" s="81"/>
      <c r="C238" s="3"/>
      <c r="D238" s="3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</row>
    <row r="239" spans="1:16" x14ac:dyDescent="0.2">
      <c r="A239" s="80"/>
      <c r="B239" s="81"/>
      <c r="C239" s="3"/>
      <c r="D239" s="3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</row>
    <row r="240" spans="1:16" x14ac:dyDescent="0.2">
      <c r="A240" s="80"/>
      <c r="B240" s="81"/>
      <c r="C240" s="3"/>
      <c r="D240" s="3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</row>
    <row r="241" spans="1:16" x14ac:dyDescent="0.2">
      <c r="A241" s="80"/>
      <c r="B241" s="81"/>
      <c r="C241" s="3"/>
      <c r="D241" s="3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</row>
    <row r="242" spans="1:16" x14ac:dyDescent="0.2">
      <c r="A242" s="80"/>
      <c r="B242" s="81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</row>
    <row r="243" spans="1:16" x14ac:dyDescent="0.2">
      <c r="A243" s="80"/>
      <c r="B243" s="81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</row>
    <row r="244" spans="1:16" x14ac:dyDescent="0.2">
      <c r="A244" s="80"/>
      <c r="B244" s="81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</row>
    <row r="245" spans="1:16" x14ac:dyDescent="0.2">
      <c r="A245" s="80"/>
      <c r="B245" s="81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</row>
    <row r="246" spans="1:16" x14ac:dyDescent="0.2">
      <c r="A246" s="80"/>
      <c r="B246" s="81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</row>
    <row r="247" spans="1:16" x14ac:dyDescent="0.2">
      <c r="A247" s="80"/>
      <c r="B247" s="81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</row>
    <row r="248" spans="1:16" x14ac:dyDescent="0.2">
      <c r="A248" s="80"/>
      <c r="B248" s="81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</row>
    <row r="249" spans="1:16" x14ac:dyDescent="0.2">
      <c r="A249" s="80"/>
      <c r="B249" s="81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</row>
    <row r="250" spans="1:16" x14ac:dyDescent="0.2">
      <c r="A250" s="80"/>
      <c r="B250" s="81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</row>
    <row r="251" spans="1:16" x14ac:dyDescent="0.2">
      <c r="A251" s="80"/>
      <c r="B251" s="81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</row>
    <row r="252" spans="1:16" x14ac:dyDescent="0.2">
      <c r="A252" s="80"/>
      <c r="B252" s="81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</row>
    <row r="253" spans="1:16" x14ac:dyDescent="0.2">
      <c r="A253" s="80"/>
      <c r="B253" s="81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</row>
    <row r="254" spans="1:16" x14ac:dyDescent="0.2">
      <c r="A254" s="80"/>
      <c r="B254" s="81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</row>
    <row r="255" spans="1:16" x14ac:dyDescent="0.2">
      <c r="A255" s="80"/>
      <c r="B255" s="81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</row>
    <row r="256" spans="1:16" x14ac:dyDescent="0.2">
      <c r="A256" s="80"/>
      <c r="B256" s="81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</row>
    <row r="257" spans="1:16" x14ac:dyDescent="0.2">
      <c r="A257" s="80"/>
      <c r="B257" s="81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</row>
    <row r="258" spans="1:16" x14ac:dyDescent="0.2">
      <c r="A258" s="80"/>
      <c r="B258" s="81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</row>
    <row r="259" spans="1:16" x14ac:dyDescent="0.2">
      <c r="A259" s="80"/>
      <c r="B259" s="81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</row>
    <row r="260" spans="1:16" x14ac:dyDescent="0.2">
      <c r="A260" s="80"/>
      <c r="B260" s="81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</row>
    <row r="261" spans="1:16" x14ac:dyDescent="0.2">
      <c r="A261" s="80"/>
      <c r="B261" s="81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</row>
    <row r="262" spans="1:16" x14ac:dyDescent="0.2">
      <c r="A262" s="80"/>
      <c r="B262" s="81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</row>
    <row r="263" spans="1:16" x14ac:dyDescent="0.2">
      <c r="A263" s="80"/>
      <c r="B263" s="81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</row>
    <row r="264" spans="1:16" x14ac:dyDescent="0.2">
      <c r="A264" s="80"/>
      <c r="B264" s="81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</row>
    <row r="265" spans="1:16" x14ac:dyDescent="0.2">
      <c r="A265" s="80"/>
      <c r="B265" s="81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</row>
    <row r="266" spans="1:16" x14ac:dyDescent="0.2">
      <c r="A266" s="80"/>
      <c r="B266" s="81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</row>
    <row r="267" spans="1:16" x14ac:dyDescent="0.2">
      <c r="A267" s="80"/>
      <c r="B267" s="81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</row>
    <row r="268" spans="1:16" x14ac:dyDescent="0.2">
      <c r="A268" s="80"/>
      <c r="B268" s="81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</row>
    <row r="269" spans="1:16" x14ac:dyDescent="0.2">
      <c r="A269" s="80"/>
      <c r="B269" s="81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</row>
    <row r="270" spans="1:16" x14ac:dyDescent="0.2">
      <c r="A270" s="80"/>
      <c r="B270" s="81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</row>
    <row r="271" spans="1:16" x14ac:dyDescent="0.2">
      <c r="A271" s="80"/>
      <c r="B271" s="81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</row>
    <row r="272" spans="1:16" x14ac:dyDescent="0.2">
      <c r="A272" s="80"/>
      <c r="B272" s="81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</row>
    <row r="273" spans="1:16" x14ac:dyDescent="0.2">
      <c r="A273" s="80"/>
      <c r="B273" s="81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</row>
    <row r="274" spans="1:16" x14ac:dyDescent="0.2">
      <c r="A274" s="80"/>
      <c r="B274" s="81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</row>
    <row r="275" spans="1:16" x14ac:dyDescent="0.2">
      <c r="A275" s="80"/>
      <c r="B275" s="81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</row>
    <row r="276" spans="1:16" x14ac:dyDescent="0.2">
      <c r="A276" s="80"/>
      <c r="B276" s="81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</row>
    <row r="277" spans="1:16" x14ac:dyDescent="0.2">
      <c r="A277" s="80"/>
      <c r="B277" s="81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</row>
    <row r="278" spans="1:16" x14ac:dyDescent="0.2">
      <c r="A278" s="80"/>
      <c r="B278" s="81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</row>
    <row r="279" spans="1:16" x14ac:dyDescent="0.2">
      <c r="A279" s="80"/>
      <c r="B279" s="81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</row>
    <row r="280" spans="1:16" x14ac:dyDescent="0.2">
      <c r="A280" s="80"/>
      <c r="B280" s="81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</row>
    <row r="281" spans="1:16" x14ac:dyDescent="0.2">
      <c r="A281" s="80"/>
      <c r="B281" s="81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</row>
    <row r="282" spans="1:16" x14ac:dyDescent="0.2">
      <c r="A282" s="80"/>
      <c r="B282" s="81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</row>
    <row r="283" spans="1:16" x14ac:dyDescent="0.2">
      <c r="A283" s="80"/>
      <c r="B283" s="81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</row>
    <row r="284" spans="1:16" x14ac:dyDescent="0.2">
      <c r="A284" s="80"/>
      <c r="B284" s="81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</row>
    <row r="285" spans="1:16" x14ac:dyDescent="0.2">
      <c r="A285" s="80"/>
      <c r="B285" s="81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</row>
    <row r="286" spans="1:16" x14ac:dyDescent="0.2">
      <c r="A286" s="80"/>
      <c r="B286" s="81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</row>
    <row r="287" spans="1:16" x14ac:dyDescent="0.2">
      <c r="A287" s="80"/>
      <c r="B287" s="81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</row>
    <row r="288" spans="1:16" x14ac:dyDescent="0.2">
      <c r="A288" s="80"/>
      <c r="B288" s="81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</row>
    <row r="289" spans="1:16" x14ac:dyDescent="0.2">
      <c r="A289" s="80"/>
      <c r="B289" s="81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</row>
    <row r="290" spans="1:16" x14ac:dyDescent="0.2">
      <c r="A290" s="80"/>
      <c r="B290" s="81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</row>
    <row r="291" spans="1:16" x14ac:dyDescent="0.2">
      <c r="A291" s="80"/>
      <c r="B291" s="81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</row>
    <row r="292" spans="1:16" x14ac:dyDescent="0.2">
      <c r="A292" s="80"/>
      <c r="B292" s="81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</row>
    <row r="293" spans="1:16" x14ac:dyDescent="0.2">
      <c r="A293" s="80"/>
      <c r="B293" s="81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</row>
    <row r="294" spans="1:16" x14ac:dyDescent="0.2">
      <c r="A294" s="80"/>
      <c r="B294" s="81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</row>
    <row r="295" spans="1:16" x14ac:dyDescent="0.2">
      <c r="A295" s="80"/>
      <c r="B295" s="81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</row>
    <row r="296" spans="1:16" x14ac:dyDescent="0.2">
      <c r="A296" s="80"/>
      <c r="B296" s="81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</row>
    <row r="297" spans="1:16" x14ac:dyDescent="0.2">
      <c r="A297" s="80"/>
      <c r="B297" s="81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</row>
    <row r="298" spans="1:16" x14ac:dyDescent="0.2">
      <c r="A298" s="80"/>
      <c r="B298" s="81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</row>
    <row r="299" spans="1:16" x14ac:dyDescent="0.2">
      <c r="A299" s="80"/>
      <c r="B299" s="81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</row>
    <row r="300" spans="1:16" x14ac:dyDescent="0.2">
      <c r="A300" s="80"/>
      <c r="B300" s="81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</row>
    <row r="301" spans="1:16" x14ac:dyDescent="0.2">
      <c r="A301" s="80"/>
      <c r="B301" s="81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</row>
    <row r="302" spans="1:16" x14ac:dyDescent="0.2">
      <c r="A302" s="80"/>
      <c r="B302" s="81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</row>
    <row r="303" spans="1:16" x14ac:dyDescent="0.2">
      <c r="A303" s="80"/>
      <c r="B303" s="81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</row>
    <row r="304" spans="1:16" x14ac:dyDescent="0.2">
      <c r="A304" s="80"/>
      <c r="B304" s="81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</row>
    <row r="305" spans="1:16" x14ac:dyDescent="0.2">
      <c r="A305" s="80"/>
      <c r="B305" s="81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</row>
    <row r="306" spans="1:16" x14ac:dyDescent="0.2">
      <c r="A306" s="80"/>
      <c r="B306" s="81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</row>
    <row r="307" spans="1:16" x14ac:dyDescent="0.2">
      <c r="A307" s="80"/>
      <c r="B307" s="81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</row>
    <row r="308" spans="1:16" x14ac:dyDescent="0.2">
      <c r="A308" s="80"/>
      <c r="B308" s="81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</row>
    <row r="309" spans="1:16" x14ac:dyDescent="0.2">
      <c r="A309" s="80"/>
      <c r="B309" s="81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</row>
    <row r="310" spans="1:16" x14ac:dyDescent="0.2">
      <c r="A310" s="80"/>
      <c r="B310" s="81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</row>
    <row r="311" spans="1:16" x14ac:dyDescent="0.2">
      <c r="A311" s="80"/>
      <c r="B311" s="81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</row>
    <row r="312" spans="1:16" x14ac:dyDescent="0.2">
      <c r="A312" s="80"/>
      <c r="B312" s="81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</row>
    <row r="313" spans="1:16" x14ac:dyDescent="0.2">
      <c r="A313" s="80"/>
      <c r="B313" s="81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</row>
    <row r="314" spans="1:16" x14ac:dyDescent="0.2">
      <c r="A314" s="80"/>
      <c r="B314" s="81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</row>
    <row r="315" spans="1:16" x14ac:dyDescent="0.2">
      <c r="A315" s="80"/>
      <c r="B315" s="81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</row>
    <row r="316" spans="1:16" x14ac:dyDescent="0.2">
      <c r="A316" s="80"/>
      <c r="B316" s="81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</row>
    <row r="317" spans="1:16" x14ac:dyDescent="0.2">
      <c r="A317" s="80"/>
      <c r="B317" s="81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</row>
    <row r="318" spans="1:16" x14ac:dyDescent="0.2">
      <c r="A318" s="80"/>
      <c r="B318" s="81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</row>
    <row r="319" spans="1:16" x14ac:dyDescent="0.2">
      <c r="A319" s="80"/>
      <c r="B319" s="81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</row>
    <row r="320" spans="1:16" x14ac:dyDescent="0.2">
      <c r="A320" s="80"/>
      <c r="B320" s="81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</row>
    <row r="321" spans="1:16" x14ac:dyDescent="0.2">
      <c r="A321" s="80"/>
      <c r="B321" s="81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</row>
    <row r="322" spans="1:16" x14ac:dyDescent="0.2">
      <c r="A322" s="80"/>
      <c r="B322" s="81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</row>
    <row r="323" spans="1:16" x14ac:dyDescent="0.2">
      <c r="A323" s="80"/>
      <c r="B323" s="81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</row>
    <row r="324" spans="1:16" x14ac:dyDescent="0.2">
      <c r="A324" s="80"/>
      <c r="B324" s="81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</row>
    <row r="325" spans="1:16" x14ac:dyDescent="0.2">
      <c r="A325" s="80"/>
      <c r="B325" s="81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</row>
    <row r="326" spans="1:16" x14ac:dyDescent="0.2">
      <c r="A326" s="80"/>
      <c r="B326" s="81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</row>
    <row r="327" spans="1:16" x14ac:dyDescent="0.2">
      <c r="A327" s="80"/>
      <c r="B327" s="81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</row>
    <row r="328" spans="1:16" x14ac:dyDescent="0.2">
      <c r="A328" s="80"/>
      <c r="B328" s="81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</row>
    <row r="329" spans="1:16" x14ac:dyDescent="0.2">
      <c r="A329" s="80"/>
      <c r="B329" s="81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</row>
    <row r="330" spans="1:16" x14ac:dyDescent="0.2">
      <c r="A330" s="80"/>
      <c r="B330" s="81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</row>
    <row r="331" spans="1:16" x14ac:dyDescent="0.2">
      <c r="A331" s="80"/>
      <c r="B331" s="81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</row>
    <row r="332" spans="1:16" x14ac:dyDescent="0.2">
      <c r="A332" s="80"/>
      <c r="B332" s="81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</row>
    <row r="333" spans="1:16" x14ac:dyDescent="0.2">
      <c r="A333" s="80"/>
      <c r="B333" s="81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</row>
    <row r="334" spans="1:16" x14ac:dyDescent="0.2">
      <c r="A334" s="80"/>
      <c r="B334" s="81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</row>
    <row r="335" spans="1:16" x14ac:dyDescent="0.2">
      <c r="A335" s="80"/>
      <c r="B335" s="81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</row>
    <row r="336" spans="1:16" x14ac:dyDescent="0.2">
      <c r="A336" s="80"/>
      <c r="B336" s="81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</row>
    <row r="337" spans="1:16" x14ac:dyDescent="0.2">
      <c r="A337" s="80"/>
      <c r="B337" s="81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</row>
    <row r="338" spans="1:16" x14ac:dyDescent="0.2">
      <c r="A338" s="80"/>
      <c r="B338" s="81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</row>
    <row r="339" spans="1:16" x14ac:dyDescent="0.2">
      <c r="A339" s="80"/>
      <c r="B339" s="81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</row>
    <row r="340" spans="1:16" x14ac:dyDescent="0.2">
      <c r="A340" s="80"/>
      <c r="B340" s="81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</row>
    <row r="341" spans="1:16" x14ac:dyDescent="0.2">
      <c r="A341" s="80"/>
      <c r="B341" s="81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</row>
    <row r="342" spans="1:16" x14ac:dyDescent="0.2">
      <c r="A342" s="80"/>
      <c r="B342" s="81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</row>
    <row r="343" spans="1:16" x14ac:dyDescent="0.2">
      <c r="A343" s="80"/>
      <c r="B343" s="81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</row>
    <row r="344" spans="1:16" x14ac:dyDescent="0.2">
      <c r="A344" s="80"/>
      <c r="B344" s="81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</row>
    <row r="345" spans="1:16" x14ac:dyDescent="0.2">
      <c r="A345" s="80"/>
      <c r="B345" s="81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</row>
    <row r="346" spans="1:16" x14ac:dyDescent="0.2">
      <c r="A346" s="80"/>
      <c r="B346" s="81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</row>
    <row r="347" spans="1:16" x14ac:dyDescent="0.2">
      <c r="A347" s="80"/>
      <c r="B347" s="81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</row>
    <row r="348" spans="1:16" x14ac:dyDescent="0.2">
      <c r="A348" s="80"/>
      <c r="B348" s="81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</row>
    <row r="349" spans="1:16" x14ac:dyDescent="0.2">
      <c r="A349" s="80"/>
      <c r="B349" s="81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</row>
    <row r="350" spans="1:16" x14ac:dyDescent="0.2">
      <c r="A350" s="80"/>
      <c r="B350" s="81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</row>
    <row r="351" spans="1:16" x14ac:dyDescent="0.2">
      <c r="A351" s="80"/>
      <c r="B351" s="81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</row>
    <row r="352" spans="1:16" x14ac:dyDescent="0.2">
      <c r="A352" s="80"/>
      <c r="B352" s="81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</row>
    <row r="353" spans="1:16" x14ac:dyDescent="0.2">
      <c r="A353" s="80"/>
      <c r="B353" s="81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</row>
    <row r="354" spans="1:16" x14ac:dyDescent="0.2">
      <c r="A354" s="80"/>
      <c r="B354" s="81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</row>
    <row r="355" spans="1:16" x14ac:dyDescent="0.2">
      <c r="A355" s="80"/>
      <c r="B355" s="81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</row>
    <row r="356" spans="1:16" x14ac:dyDescent="0.2">
      <c r="A356" s="80"/>
      <c r="B356" s="81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</row>
    <row r="357" spans="1:16" x14ac:dyDescent="0.2">
      <c r="A357" s="80"/>
      <c r="B357" s="81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</row>
    <row r="358" spans="1:16" x14ac:dyDescent="0.2">
      <c r="A358" s="80"/>
      <c r="B358" s="81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</row>
    <row r="359" spans="1:16" x14ac:dyDescent="0.2">
      <c r="A359" s="80"/>
      <c r="B359" s="81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</row>
    <row r="360" spans="1:16" x14ac:dyDescent="0.2">
      <c r="A360" s="80"/>
      <c r="B360" s="81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</row>
    <row r="361" spans="1:16" x14ac:dyDescent="0.2">
      <c r="A361" s="80"/>
      <c r="B361" s="81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</row>
    <row r="362" spans="1:16" x14ac:dyDescent="0.2">
      <c r="A362" s="80"/>
      <c r="B362" s="81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</row>
    <row r="363" spans="1:16" x14ac:dyDescent="0.2">
      <c r="A363" s="80"/>
      <c r="B363" s="81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</row>
    <row r="364" spans="1:16" x14ac:dyDescent="0.2">
      <c r="A364" s="80"/>
      <c r="B364" s="81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</row>
    <row r="365" spans="1:16" x14ac:dyDescent="0.2">
      <c r="A365" s="80"/>
      <c r="B365" s="81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</row>
    <row r="366" spans="1:16" x14ac:dyDescent="0.2">
      <c r="A366" s="80"/>
      <c r="B366" s="81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</row>
    <row r="367" spans="1:16" x14ac:dyDescent="0.2">
      <c r="A367" s="80"/>
      <c r="B367" s="81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</row>
    <row r="368" spans="1:16" x14ac:dyDescent="0.2">
      <c r="A368" s="80"/>
      <c r="B368" s="81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</row>
    <row r="369" spans="1:16" x14ac:dyDescent="0.2">
      <c r="A369" s="80"/>
      <c r="B369" s="81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</row>
    <row r="370" spans="1:16" x14ac:dyDescent="0.2">
      <c r="A370" s="80"/>
      <c r="B370" s="81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</row>
    <row r="371" spans="1:16" x14ac:dyDescent="0.2">
      <c r="A371" s="80"/>
      <c r="B371" s="81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</row>
    <row r="372" spans="1:16" x14ac:dyDescent="0.2">
      <c r="A372" s="80"/>
      <c r="B372" s="81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</row>
    <row r="373" spans="1:16" x14ac:dyDescent="0.2">
      <c r="A373" s="80"/>
      <c r="B373" s="81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</row>
    <row r="374" spans="1:16" x14ac:dyDescent="0.2">
      <c r="A374" s="80"/>
      <c r="B374" s="81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</row>
    <row r="375" spans="1:16" x14ac:dyDescent="0.2">
      <c r="A375" s="80"/>
      <c r="B375" s="81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</row>
    <row r="376" spans="1:16" x14ac:dyDescent="0.2">
      <c r="A376" s="80"/>
      <c r="B376" s="81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</row>
    <row r="377" spans="1:16" x14ac:dyDescent="0.2">
      <c r="A377" s="80"/>
      <c r="B377" s="81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</row>
    <row r="378" spans="1:16" x14ac:dyDescent="0.2">
      <c r="A378" s="80"/>
      <c r="B378" s="81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</row>
    <row r="379" spans="1:16" x14ac:dyDescent="0.2">
      <c r="A379" s="80"/>
      <c r="B379" s="81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</row>
    <row r="380" spans="1:16" x14ac:dyDescent="0.2">
      <c r="A380" s="80"/>
      <c r="B380" s="81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</row>
    <row r="381" spans="1:16" x14ac:dyDescent="0.2">
      <c r="A381" s="80"/>
      <c r="B381" s="81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</row>
    <row r="382" spans="1:16" x14ac:dyDescent="0.2">
      <c r="A382" s="80"/>
      <c r="B382" s="81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</row>
    <row r="383" spans="1:16" x14ac:dyDescent="0.2">
      <c r="A383" s="80"/>
      <c r="B383" s="81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</row>
    <row r="384" spans="1:16" x14ac:dyDescent="0.2">
      <c r="A384" s="80"/>
      <c r="B384" s="81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</row>
    <row r="385" spans="1:16" x14ac:dyDescent="0.2">
      <c r="A385" s="80"/>
      <c r="B385" s="81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</row>
    <row r="386" spans="1:16" x14ac:dyDescent="0.2">
      <c r="A386" s="80"/>
      <c r="B386" s="81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</row>
    <row r="387" spans="1:16" x14ac:dyDescent="0.2">
      <c r="A387" s="80"/>
      <c r="B387" s="81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</row>
    <row r="388" spans="1:16" x14ac:dyDescent="0.2">
      <c r="A388" s="80"/>
      <c r="B388" s="81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</row>
    <row r="389" spans="1:16" x14ac:dyDescent="0.2">
      <c r="A389" s="80"/>
      <c r="B389" s="81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</row>
    <row r="390" spans="1:16" x14ac:dyDescent="0.2">
      <c r="A390" s="80"/>
      <c r="B390" s="81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</row>
    <row r="391" spans="1:16" x14ac:dyDescent="0.2">
      <c r="A391" s="80"/>
      <c r="B391" s="81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</row>
    <row r="392" spans="1:16" x14ac:dyDescent="0.2">
      <c r="A392" s="80"/>
      <c r="B392" s="81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</row>
    <row r="393" spans="1:16" x14ac:dyDescent="0.2">
      <c r="A393" s="80"/>
      <c r="B393" s="81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</row>
    <row r="394" spans="1:16" x14ac:dyDescent="0.2">
      <c r="A394" s="80"/>
      <c r="B394" s="81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</row>
    <row r="395" spans="1:16" x14ac:dyDescent="0.2">
      <c r="A395" s="80"/>
      <c r="B395" s="81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</row>
    <row r="396" spans="1:16" x14ac:dyDescent="0.2">
      <c r="A396" s="80"/>
      <c r="B396" s="81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</row>
    <row r="397" spans="1:16" x14ac:dyDescent="0.2">
      <c r="A397" s="80"/>
      <c r="B397" s="81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</row>
    <row r="398" spans="1:16" x14ac:dyDescent="0.2">
      <c r="A398" s="80"/>
      <c r="B398" s="81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</row>
    <row r="399" spans="1:16" x14ac:dyDescent="0.2">
      <c r="A399" s="80"/>
      <c r="B399" s="81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</row>
    <row r="400" spans="1:16" x14ac:dyDescent="0.2">
      <c r="A400" s="80"/>
      <c r="B400" s="81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</row>
    <row r="401" spans="1:16" x14ac:dyDescent="0.2">
      <c r="A401" s="80"/>
      <c r="B401" s="81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</row>
    <row r="402" spans="1:16" x14ac:dyDescent="0.2">
      <c r="A402" s="80"/>
      <c r="B402" s="81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</row>
    <row r="403" spans="1:16" x14ac:dyDescent="0.2">
      <c r="A403" s="80"/>
      <c r="B403" s="81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</row>
    <row r="404" spans="1:16" x14ac:dyDescent="0.2">
      <c r="A404" s="80"/>
      <c r="B404" s="81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</row>
    <row r="405" spans="1:16" x14ac:dyDescent="0.2">
      <c r="A405" s="80"/>
      <c r="B405" s="81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</row>
    <row r="406" spans="1:16" x14ac:dyDescent="0.2">
      <c r="A406" s="80"/>
      <c r="B406" s="81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</row>
    <row r="407" spans="1:16" x14ac:dyDescent="0.2">
      <c r="A407" s="80"/>
      <c r="B407" s="81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</row>
    <row r="408" spans="1:16" x14ac:dyDescent="0.2">
      <c r="A408" s="80"/>
      <c r="B408" s="81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</row>
    <row r="409" spans="1:16" x14ac:dyDescent="0.2">
      <c r="A409" s="80"/>
      <c r="B409" s="81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</row>
    <row r="410" spans="1:16" x14ac:dyDescent="0.2">
      <c r="A410" s="80"/>
      <c r="B410" s="81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</row>
    <row r="411" spans="1:16" x14ac:dyDescent="0.2">
      <c r="A411" s="80"/>
      <c r="B411" s="81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</row>
    <row r="412" spans="1:16" x14ac:dyDescent="0.2">
      <c r="A412" s="80"/>
      <c r="B412" s="81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</row>
    <row r="413" spans="1:16" x14ac:dyDescent="0.2">
      <c r="A413" s="80"/>
      <c r="B413" s="81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</row>
    <row r="414" spans="1:16" x14ac:dyDescent="0.2">
      <c r="A414" s="80"/>
      <c r="B414" s="81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</row>
    <row r="415" spans="1:16" x14ac:dyDescent="0.2">
      <c r="A415" s="80"/>
      <c r="B415" s="81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</row>
    <row r="416" spans="1:16" x14ac:dyDescent="0.2">
      <c r="A416" s="80"/>
      <c r="B416" s="81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</row>
    <row r="417" spans="1:16" x14ac:dyDescent="0.2">
      <c r="A417" s="80"/>
      <c r="B417" s="81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</row>
    <row r="418" spans="1:16" x14ac:dyDescent="0.2">
      <c r="A418" s="80"/>
      <c r="B418" s="81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</row>
    <row r="419" spans="1:16" x14ac:dyDescent="0.2">
      <c r="A419" s="80"/>
      <c r="B419" s="81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</row>
    <row r="420" spans="1:16" x14ac:dyDescent="0.2">
      <c r="A420" s="80"/>
      <c r="B420" s="81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</row>
    <row r="421" spans="1:16" x14ac:dyDescent="0.2">
      <c r="A421" s="80"/>
      <c r="B421" s="81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</row>
    <row r="422" spans="1:16" x14ac:dyDescent="0.2">
      <c r="A422" s="80"/>
      <c r="B422" s="81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</row>
    <row r="423" spans="1:16" x14ac:dyDescent="0.2">
      <c r="A423" s="80"/>
      <c r="B423" s="81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</row>
    <row r="424" spans="1:16" x14ac:dyDescent="0.2">
      <c r="A424" s="80"/>
      <c r="B424" s="81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</row>
    <row r="425" spans="1:16" x14ac:dyDescent="0.2">
      <c r="A425" s="80"/>
      <c r="B425" s="81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</row>
    <row r="426" spans="1:16" x14ac:dyDescent="0.2">
      <c r="A426" s="80"/>
      <c r="B426" s="81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</row>
    <row r="427" spans="1:16" x14ac:dyDescent="0.2">
      <c r="A427" s="80"/>
      <c r="B427" s="81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</row>
    <row r="428" spans="1:16" x14ac:dyDescent="0.2">
      <c r="A428" s="80"/>
      <c r="B428" s="81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</row>
    <row r="429" spans="1:16" x14ac:dyDescent="0.2">
      <c r="A429" s="80"/>
      <c r="B429" s="81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</row>
    <row r="430" spans="1:16" x14ac:dyDescent="0.2">
      <c r="A430" s="80"/>
      <c r="B430" s="81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</row>
    <row r="431" spans="1:16" x14ac:dyDescent="0.2">
      <c r="A431" s="80"/>
      <c r="B431" s="81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</row>
    <row r="432" spans="1:16" x14ac:dyDescent="0.2">
      <c r="A432" s="80"/>
      <c r="B432" s="81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</row>
    <row r="433" spans="1:16" x14ac:dyDescent="0.2">
      <c r="A433" s="80"/>
      <c r="B433" s="81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</row>
    <row r="434" spans="1:16" x14ac:dyDescent="0.2">
      <c r="A434" s="80"/>
      <c r="B434" s="81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</row>
    <row r="435" spans="1:16" x14ac:dyDescent="0.2">
      <c r="A435" s="80"/>
      <c r="B435" s="81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</row>
    <row r="436" spans="1:16" x14ac:dyDescent="0.2">
      <c r="A436" s="80"/>
      <c r="B436" s="81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</row>
    <row r="437" spans="1:16" x14ac:dyDescent="0.2">
      <c r="A437" s="80"/>
      <c r="B437" s="81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</row>
    <row r="438" spans="1:16" x14ac:dyDescent="0.2">
      <c r="A438" s="80"/>
      <c r="B438" s="81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</row>
    <row r="439" spans="1:16" x14ac:dyDescent="0.2">
      <c r="A439" s="80"/>
      <c r="B439" s="81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</row>
    <row r="440" spans="1:16" x14ac:dyDescent="0.2">
      <c r="A440" s="80"/>
      <c r="B440" s="81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</row>
    <row r="441" spans="1:16" x14ac:dyDescent="0.2">
      <c r="A441" s="80"/>
      <c r="B441" s="81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</row>
    <row r="442" spans="1:16" x14ac:dyDescent="0.2">
      <c r="A442" s="80"/>
      <c r="B442" s="81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</row>
    <row r="443" spans="1:16" x14ac:dyDescent="0.2">
      <c r="A443" s="80"/>
      <c r="B443" s="81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</row>
    <row r="444" spans="1:16" x14ac:dyDescent="0.2">
      <c r="A444" s="80"/>
      <c r="B444" s="81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</row>
    <row r="445" spans="1:16" x14ac:dyDescent="0.2">
      <c r="A445" s="80"/>
      <c r="B445" s="81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</row>
    <row r="446" spans="1:16" x14ac:dyDescent="0.2">
      <c r="A446" s="80"/>
      <c r="B446" s="81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</row>
    <row r="447" spans="1:16" x14ac:dyDescent="0.2">
      <c r="A447" s="80"/>
      <c r="B447" s="81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</row>
    <row r="448" spans="1:16" x14ac:dyDescent="0.2">
      <c r="A448" s="80"/>
      <c r="B448" s="81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</row>
    <row r="449" spans="1:16" x14ac:dyDescent="0.2">
      <c r="A449" s="80"/>
      <c r="B449" s="81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</row>
    <row r="450" spans="1:16" x14ac:dyDescent="0.2">
      <c r="A450" s="80"/>
      <c r="B450" s="81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</row>
    <row r="451" spans="1:16" x14ac:dyDescent="0.2">
      <c r="A451" s="80"/>
      <c r="B451" s="81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</row>
    <row r="452" spans="1:16" x14ac:dyDescent="0.2">
      <c r="A452" s="80"/>
      <c r="B452" s="81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</row>
    <row r="453" spans="1:16" x14ac:dyDescent="0.2">
      <c r="A453" s="80"/>
      <c r="B453" s="81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</row>
    <row r="454" spans="1:16" x14ac:dyDescent="0.2">
      <c r="A454" s="80"/>
      <c r="B454" s="81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</row>
    <row r="455" spans="1:16" x14ac:dyDescent="0.2">
      <c r="A455" s="80"/>
      <c r="B455" s="81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</row>
    <row r="456" spans="1:16" x14ac:dyDescent="0.2">
      <c r="A456" s="80"/>
      <c r="B456" s="81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</row>
    <row r="457" spans="1:16" x14ac:dyDescent="0.2">
      <c r="A457" s="80"/>
      <c r="B457" s="81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</row>
    <row r="458" spans="1:16" x14ac:dyDescent="0.2">
      <c r="A458" s="80"/>
      <c r="B458" s="81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</row>
    <row r="459" spans="1:16" x14ac:dyDescent="0.2">
      <c r="A459" s="80"/>
      <c r="B459" s="81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</row>
    <row r="460" spans="1:16" x14ac:dyDescent="0.2">
      <c r="A460" s="80"/>
      <c r="B460" s="81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</row>
    <row r="461" spans="1:16" x14ac:dyDescent="0.2">
      <c r="A461" s="80"/>
      <c r="B461" s="81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</row>
    <row r="462" spans="1:16" x14ac:dyDescent="0.2">
      <c r="A462" s="80"/>
      <c r="B462" s="81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</row>
    <row r="463" spans="1:16" x14ac:dyDescent="0.2">
      <c r="A463" s="80"/>
      <c r="B463" s="81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</row>
    <row r="464" spans="1:16" x14ac:dyDescent="0.2">
      <c r="A464" s="80"/>
      <c r="B464" s="81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</row>
    <row r="465" spans="1:16" x14ac:dyDescent="0.2">
      <c r="A465" s="80"/>
      <c r="B465" s="81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</row>
    <row r="466" spans="1:16" x14ac:dyDescent="0.2">
      <c r="A466" s="80"/>
      <c r="B466" s="81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</row>
    <row r="467" spans="1:16" x14ac:dyDescent="0.2">
      <c r="A467" s="80"/>
      <c r="B467" s="81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</row>
    <row r="468" spans="1:16" x14ac:dyDescent="0.2">
      <c r="A468" s="80"/>
      <c r="B468" s="81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</row>
    <row r="469" spans="1:16" x14ac:dyDescent="0.2">
      <c r="A469" s="80"/>
      <c r="B469" s="81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</row>
    <row r="470" spans="1:16" x14ac:dyDescent="0.2">
      <c r="A470" s="80"/>
      <c r="B470" s="81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</row>
    <row r="471" spans="1:16" x14ac:dyDescent="0.2">
      <c r="A471" s="80"/>
      <c r="B471" s="81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</row>
    <row r="472" spans="1:16" x14ac:dyDescent="0.2">
      <c r="A472" s="80"/>
      <c r="B472" s="81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</row>
    <row r="473" spans="1:16" x14ac:dyDescent="0.2">
      <c r="A473" s="80"/>
      <c r="B473" s="81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</row>
    <row r="474" spans="1:16" x14ac:dyDescent="0.2">
      <c r="A474" s="80"/>
      <c r="B474" s="81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</row>
    <row r="475" spans="1:16" x14ac:dyDescent="0.2">
      <c r="A475" s="80"/>
      <c r="B475" s="81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</row>
    <row r="476" spans="1:16" x14ac:dyDescent="0.2">
      <c r="A476" s="80"/>
      <c r="B476" s="81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</row>
    <row r="477" spans="1:16" x14ac:dyDescent="0.2">
      <c r="A477" s="80"/>
      <c r="B477" s="81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</row>
    <row r="478" spans="1:16" x14ac:dyDescent="0.2">
      <c r="A478" s="80"/>
      <c r="B478" s="81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</row>
    <row r="479" spans="1:16" x14ac:dyDescent="0.2">
      <c r="A479" s="80"/>
      <c r="B479" s="81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</row>
    <row r="480" spans="1:16" x14ac:dyDescent="0.2">
      <c r="A480" s="80"/>
      <c r="B480" s="81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</row>
    <row r="481" spans="1:16" x14ac:dyDescent="0.2">
      <c r="A481" s="80"/>
      <c r="B481" s="81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</row>
    <row r="482" spans="1:16" x14ac:dyDescent="0.2">
      <c r="A482" s="80"/>
      <c r="B482" s="81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</row>
    <row r="483" spans="1:16" x14ac:dyDescent="0.2">
      <c r="A483" s="80"/>
      <c r="B483" s="81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</row>
    <row r="484" spans="1:16" x14ac:dyDescent="0.2">
      <c r="A484" s="80"/>
      <c r="B484" s="81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</row>
    <row r="485" spans="1:16" x14ac:dyDescent="0.2">
      <c r="A485" s="80"/>
      <c r="B485" s="81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</row>
    <row r="486" spans="1:16" x14ac:dyDescent="0.2">
      <c r="A486" s="80"/>
      <c r="B486" s="81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</row>
    <row r="487" spans="1:16" x14ac:dyDescent="0.2">
      <c r="A487" s="80"/>
      <c r="B487" s="81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</row>
    <row r="488" spans="1:16" x14ac:dyDescent="0.2">
      <c r="A488" s="80"/>
      <c r="B488" s="81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</row>
    <row r="489" spans="1:16" x14ac:dyDescent="0.2">
      <c r="A489" s="80"/>
      <c r="B489" s="81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</row>
    <row r="490" spans="1:16" x14ac:dyDescent="0.2">
      <c r="A490" s="80"/>
      <c r="B490" s="81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</row>
    <row r="491" spans="1:16" x14ac:dyDescent="0.2">
      <c r="A491" s="80"/>
      <c r="B491" s="81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</row>
    <row r="492" spans="1:16" x14ac:dyDescent="0.2">
      <c r="A492" s="80"/>
      <c r="B492" s="81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</row>
    <row r="493" spans="1:16" x14ac:dyDescent="0.2">
      <c r="A493" s="80"/>
      <c r="B493" s="81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</row>
    <row r="494" spans="1:16" x14ac:dyDescent="0.2">
      <c r="A494" s="80"/>
      <c r="B494" s="81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</row>
    <row r="495" spans="1:16" x14ac:dyDescent="0.2">
      <c r="A495" s="80"/>
      <c r="B495" s="81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</row>
    <row r="496" spans="1:16" x14ac:dyDescent="0.2">
      <c r="A496" s="80"/>
      <c r="B496" s="81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</row>
    <row r="497" spans="1:16" x14ac:dyDescent="0.2">
      <c r="A497" s="80"/>
      <c r="B497" s="81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</row>
    <row r="498" spans="1:16" x14ac:dyDescent="0.2">
      <c r="A498" s="80"/>
      <c r="B498" s="81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</row>
    <row r="499" spans="1:16" x14ac:dyDescent="0.2">
      <c r="A499" s="80"/>
      <c r="B499" s="81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</row>
    <row r="500" spans="1:16" x14ac:dyDescent="0.2">
      <c r="A500" s="80"/>
      <c r="B500" s="81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</row>
    <row r="501" spans="1:16" x14ac:dyDescent="0.2">
      <c r="A501" s="80"/>
      <c r="B501" s="81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</row>
    <row r="502" spans="1:16" x14ac:dyDescent="0.2">
      <c r="A502" s="80"/>
      <c r="B502" s="81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</row>
    <row r="503" spans="1:16" x14ac:dyDescent="0.2">
      <c r="A503" s="80"/>
      <c r="B503" s="81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</row>
    <row r="504" spans="1:16" x14ac:dyDescent="0.2">
      <c r="A504" s="80"/>
      <c r="B504" s="81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</row>
    <row r="505" spans="1:16" x14ac:dyDescent="0.2">
      <c r="A505" s="80"/>
      <c r="B505" s="81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</row>
    <row r="506" spans="1:16" x14ac:dyDescent="0.2">
      <c r="A506" s="80"/>
      <c r="B506" s="81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</row>
    <row r="507" spans="1:16" x14ac:dyDescent="0.2">
      <c r="A507" s="80"/>
      <c r="B507" s="81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</row>
    <row r="508" spans="1:16" x14ac:dyDescent="0.2">
      <c r="A508" s="80"/>
      <c r="B508" s="81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</row>
    <row r="509" spans="1:16" x14ac:dyDescent="0.2">
      <c r="A509" s="80"/>
      <c r="B509" s="81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</row>
    <row r="510" spans="1:16" x14ac:dyDescent="0.2">
      <c r="A510" s="80"/>
      <c r="B510" s="81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</row>
    <row r="511" spans="1:16" x14ac:dyDescent="0.2">
      <c r="A511" s="80"/>
      <c r="B511" s="81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</row>
    <row r="512" spans="1:16" x14ac:dyDescent="0.2">
      <c r="A512" s="80"/>
      <c r="B512" s="81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</row>
    <row r="513" spans="1:16" x14ac:dyDescent="0.2">
      <c r="A513" s="80"/>
      <c r="B513" s="81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</row>
    <row r="514" spans="1:16" x14ac:dyDescent="0.2">
      <c r="A514" s="80"/>
      <c r="B514" s="81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</row>
    <row r="515" spans="1:16" x14ac:dyDescent="0.2">
      <c r="A515" s="80"/>
      <c r="B515" s="81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</row>
    <row r="516" spans="1:16" x14ac:dyDescent="0.2">
      <c r="A516" s="80"/>
      <c r="B516" s="81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</row>
    <row r="517" spans="1:16" x14ac:dyDescent="0.2">
      <c r="A517" s="80"/>
      <c r="B517" s="81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</row>
    <row r="518" spans="1:16" x14ac:dyDescent="0.2">
      <c r="A518" s="80"/>
      <c r="B518" s="81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</row>
    <row r="519" spans="1:16" x14ac:dyDescent="0.2">
      <c r="A519" s="80"/>
      <c r="B519" s="81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</row>
    <row r="520" spans="1:16" x14ac:dyDescent="0.2">
      <c r="A520" s="80"/>
      <c r="B520" s="81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</row>
  </sheetData>
  <mergeCells count="4">
    <mergeCell ref="A1:P1"/>
    <mergeCell ref="D9:M9"/>
    <mergeCell ref="N9:P9"/>
    <mergeCell ref="A11:C11"/>
  </mergeCells>
  <phoneticPr fontId="18" type="noConversion"/>
  <printOptions horizontalCentered="1"/>
  <pageMargins left="0.5" right="0.5" top="0.5" bottom="0.5" header="0.2" footer="0.2"/>
  <pageSetup paperSize="9" scale="90" orientation="landscape" horizontalDpi="300" verticalDpi="300" r:id="rId1"/>
  <headerFooter alignWithMargins="0">
    <oddHeader>&amp;LDocument 08a - Annex 2 to the FSP - Project Budget in UNEP format</oddHeader>
    <oddFooter>&amp;L&amp;"Times New Roman,Regular"*  Provide description of component/activity**  Insert actual year and add additional years as required&amp;C&amp;"Times New Roman,Regular"Page &amp;P of &amp;N</oddFooter>
  </headerFooter>
  <rowBreaks count="3" manualBreakCount="3">
    <brk id="52" max="16383" man="1"/>
    <brk id="127" max="16383" man="1"/>
    <brk id="1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S133"/>
  <sheetViews>
    <sheetView topLeftCell="A5" workbookViewId="0">
      <selection activeCell="A5" sqref="A5:K5"/>
    </sheetView>
  </sheetViews>
  <sheetFormatPr defaultRowHeight="15" x14ac:dyDescent="0.2"/>
  <cols>
    <col min="1" max="1" width="4.28515625" style="336" bestFit="1" customWidth="1"/>
    <col min="2" max="2" width="9.140625" style="336"/>
    <col min="3" max="3" width="6.85546875" style="340" customWidth="1"/>
    <col min="4" max="4" width="39" style="336" customWidth="1"/>
    <col min="5" max="5" width="11.7109375" style="336" bestFit="1" customWidth="1"/>
    <col min="6" max="10" width="11.7109375" style="336" customWidth="1"/>
    <col min="11" max="13" width="9.85546875" style="336" bestFit="1" customWidth="1"/>
    <col min="14" max="16384" width="9.140625" style="336"/>
  </cols>
  <sheetData>
    <row r="1" spans="1:18" s="244" customFormat="1" ht="12.75" x14ac:dyDescent="0.2">
      <c r="A1" s="622" t="s">
        <v>34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241"/>
      <c r="M1" s="241"/>
      <c r="N1" s="241"/>
      <c r="O1" s="242"/>
      <c r="P1" s="243"/>
      <c r="Q1" s="243"/>
      <c r="R1" s="243"/>
    </row>
    <row r="2" spans="1:18" s="244" customFormat="1" ht="12.75" customHeight="1" x14ac:dyDescent="0.2">
      <c r="A2" s="623" t="s">
        <v>316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245"/>
      <c r="M2" s="245"/>
      <c r="N2" s="245"/>
      <c r="O2" s="246"/>
      <c r="P2" s="243"/>
      <c r="Q2" s="243"/>
      <c r="R2" s="243"/>
    </row>
    <row r="3" spans="1:18" s="244" customFormat="1" ht="12.75" x14ac:dyDescent="0.2">
      <c r="A3" s="624"/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247"/>
      <c r="M3" s="247"/>
      <c r="N3" s="247"/>
      <c r="O3" s="242"/>
      <c r="P3" s="242"/>
      <c r="Q3" s="248"/>
      <c r="R3" s="248"/>
    </row>
    <row r="4" spans="1:18" s="244" customFormat="1" ht="12.75" x14ac:dyDescent="0.2">
      <c r="A4" s="621" t="s">
        <v>317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247"/>
      <c r="M4" s="247"/>
      <c r="N4" s="247"/>
      <c r="O4" s="242"/>
      <c r="P4" s="242"/>
      <c r="Q4" s="248"/>
      <c r="R4" s="248"/>
    </row>
    <row r="5" spans="1:18" s="244" customFormat="1" ht="12.75" customHeight="1" x14ac:dyDescent="0.2">
      <c r="A5" s="625" t="s">
        <v>318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245"/>
      <c r="M5" s="245"/>
      <c r="N5" s="245"/>
      <c r="O5" s="242"/>
      <c r="P5" s="242"/>
      <c r="Q5" s="248"/>
      <c r="R5" s="248"/>
    </row>
    <row r="6" spans="1:18" s="244" customFormat="1" ht="12.75" x14ac:dyDescent="0.2">
      <c r="A6" s="621" t="s">
        <v>319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249"/>
      <c r="M6" s="250"/>
      <c r="N6" s="250"/>
      <c r="O6" s="251"/>
      <c r="P6" s="251"/>
    </row>
    <row r="7" spans="1:18" s="244" customFormat="1" ht="13.5" thickBot="1" x14ac:dyDescent="0.25">
      <c r="A7" s="252"/>
      <c r="B7" s="609"/>
      <c r="C7" s="609"/>
      <c r="D7" s="609"/>
      <c r="E7" s="253"/>
      <c r="F7" s="253"/>
      <c r="G7" s="253"/>
      <c r="H7" s="253"/>
      <c r="I7" s="253"/>
      <c r="J7" s="253"/>
      <c r="K7" s="253"/>
      <c r="L7" s="254"/>
      <c r="M7" s="250"/>
      <c r="N7" s="250"/>
      <c r="O7" s="255"/>
      <c r="P7" s="255"/>
      <c r="Q7" s="256"/>
      <c r="R7" s="256"/>
    </row>
    <row r="8" spans="1:18" s="244" customFormat="1" ht="12.75" customHeight="1" x14ac:dyDescent="0.2">
      <c r="A8" s="257"/>
      <c r="B8" s="610"/>
      <c r="C8" s="610"/>
      <c r="D8" s="611"/>
      <c r="E8" s="612" t="s">
        <v>21</v>
      </c>
      <c r="F8" s="613"/>
      <c r="G8" s="613"/>
      <c r="H8" s="613"/>
      <c r="I8" s="613"/>
      <c r="J8" s="613"/>
      <c r="K8" s="614" t="s">
        <v>37</v>
      </c>
      <c r="L8" s="614"/>
      <c r="M8" s="615"/>
      <c r="N8" s="258" t="s">
        <v>74</v>
      </c>
      <c r="O8" s="243"/>
      <c r="P8" s="243"/>
      <c r="Q8" s="243"/>
      <c r="R8" s="243"/>
    </row>
    <row r="9" spans="1:18" s="244" customFormat="1" ht="12.75" x14ac:dyDescent="0.2">
      <c r="A9" s="259"/>
      <c r="B9" s="616"/>
      <c r="C9" s="616"/>
      <c r="D9" s="617"/>
      <c r="E9" s="260" t="s">
        <v>320</v>
      </c>
      <c r="F9" s="261" t="s">
        <v>321</v>
      </c>
      <c r="G9" s="261" t="s">
        <v>322</v>
      </c>
      <c r="H9" s="261" t="s">
        <v>323</v>
      </c>
      <c r="I9" s="261" t="s">
        <v>324</v>
      </c>
      <c r="J9" s="261" t="s">
        <v>325</v>
      </c>
      <c r="K9" s="262" t="s">
        <v>193</v>
      </c>
      <c r="L9" s="262" t="s">
        <v>194</v>
      </c>
      <c r="M9" s="263" t="s">
        <v>192</v>
      </c>
      <c r="N9" s="264"/>
      <c r="O9" s="243"/>
      <c r="P9" s="243"/>
      <c r="Q9" s="243"/>
      <c r="R9" s="243"/>
    </row>
    <row r="10" spans="1:18" s="244" customFormat="1" ht="12.75" x14ac:dyDescent="0.2">
      <c r="A10" s="618" t="s">
        <v>195</v>
      </c>
      <c r="B10" s="619"/>
      <c r="C10" s="619"/>
      <c r="D10" s="620"/>
      <c r="E10" s="265" t="s">
        <v>196</v>
      </c>
      <c r="F10" s="266" t="s">
        <v>196</v>
      </c>
      <c r="G10" s="266" t="s">
        <v>196</v>
      </c>
      <c r="H10" s="266" t="s">
        <v>196</v>
      </c>
      <c r="I10" s="266" t="s">
        <v>196</v>
      </c>
      <c r="J10" s="266" t="s">
        <v>196</v>
      </c>
      <c r="K10" s="266" t="s">
        <v>196</v>
      </c>
      <c r="L10" s="266" t="s">
        <v>196</v>
      </c>
      <c r="M10" s="267" t="s">
        <v>196</v>
      </c>
      <c r="N10" s="264"/>
      <c r="O10" s="243"/>
      <c r="P10" s="243"/>
      <c r="Q10" s="243"/>
      <c r="R10" s="243"/>
    </row>
    <row r="11" spans="1:18" s="244" customFormat="1" ht="12.75" x14ac:dyDescent="0.2">
      <c r="A11" s="268">
        <v>10</v>
      </c>
      <c r="B11" s="607" t="s">
        <v>197</v>
      </c>
      <c r="C11" s="607"/>
      <c r="D11" s="608"/>
      <c r="E11" s="269"/>
      <c r="F11" s="270"/>
      <c r="G11" s="270"/>
      <c r="H11" s="270"/>
      <c r="I11" s="270"/>
      <c r="J11" s="270"/>
      <c r="K11" s="271"/>
      <c r="L11" s="271"/>
      <c r="M11" s="272"/>
      <c r="N11" s="264"/>
      <c r="O11" s="243"/>
      <c r="P11" s="243"/>
      <c r="Q11" s="243"/>
      <c r="R11" s="243"/>
    </row>
    <row r="12" spans="1:18" s="244" customFormat="1" ht="25.5" hidden="1" customHeight="1" x14ac:dyDescent="0.2">
      <c r="A12" s="273"/>
      <c r="B12" s="274">
        <v>1100</v>
      </c>
      <c r="C12" s="275" t="s">
        <v>71</v>
      </c>
      <c r="D12" s="276" t="s">
        <v>199</v>
      </c>
      <c r="E12" s="273"/>
      <c r="F12" s="277"/>
      <c r="G12" s="277"/>
      <c r="H12" s="277"/>
      <c r="I12" s="277"/>
      <c r="J12" s="277"/>
      <c r="K12" s="278"/>
      <c r="L12" s="278"/>
      <c r="M12" s="272"/>
      <c r="N12" s="264"/>
      <c r="O12" s="243"/>
      <c r="P12" s="243"/>
      <c r="Q12" s="243"/>
      <c r="R12" s="243"/>
    </row>
    <row r="13" spans="1:18" s="244" customFormat="1" ht="13.5" hidden="1" customHeight="1" x14ac:dyDescent="0.2">
      <c r="A13" s="273"/>
      <c r="B13" s="274"/>
      <c r="C13" s="279"/>
      <c r="D13" s="276" t="s">
        <v>200</v>
      </c>
      <c r="E13" s="273"/>
      <c r="F13" s="277"/>
      <c r="G13" s="277"/>
      <c r="H13" s="277"/>
      <c r="I13" s="277"/>
      <c r="J13" s="277"/>
      <c r="K13" s="278"/>
      <c r="L13" s="278"/>
      <c r="M13" s="272"/>
      <c r="N13" s="264"/>
      <c r="O13" s="243"/>
      <c r="P13" s="243"/>
      <c r="Q13" s="243"/>
      <c r="R13" s="243"/>
    </row>
    <row r="14" spans="1:18" s="244" customFormat="1" ht="12.75" hidden="1" customHeight="1" x14ac:dyDescent="0.2">
      <c r="A14" s="273"/>
      <c r="B14" s="280">
        <v>1101</v>
      </c>
      <c r="C14" s="281"/>
      <c r="D14" s="282"/>
      <c r="E14" s="273"/>
      <c r="F14" s="277"/>
      <c r="G14" s="277"/>
      <c r="H14" s="277"/>
      <c r="I14" s="277"/>
      <c r="J14" s="277"/>
      <c r="K14" s="278"/>
      <c r="L14" s="278"/>
      <c r="M14" s="272">
        <v>0</v>
      </c>
      <c r="N14" s="264"/>
      <c r="O14" s="243"/>
      <c r="P14" s="243"/>
      <c r="Q14" s="243"/>
      <c r="R14" s="243"/>
    </row>
    <row r="15" spans="1:18" s="244" customFormat="1" ht="12.75" hidden="1" customHeight="1" x14ac:dyDescent="0.2">
      <c r="A15" s="273"/>
      <c r="B15" s="280">
        <v>1102</v>
      </c>
      <c r="C15" s="281"/>
      <c r="D15" s="282"/>
      <c r="E15" s="273"/>
      <c r="F15" s="277"/>
      <c r="G15" s="277"/>
      <c r="H15" s="277"/>
      <c r="I15" s="277"/>
      <c r="J15" s="277"/>
      <c r="K15" s="278"/>
      <c r="L15" s="278"/>
      <c r="M15" s="272">
        <v>0</v>
      </c>
      <c r="N15" s="264"/>
      <c r="O15" s="243"/>
      <c r="P15" s="243"/>
      <c r="Q15" s="243"/>
      <c r="R15" s="243"/>
    </row>
    <row r="16" spans="1:18" s="244" customFormat="1" ht="12.75" hidden="1" customHeight="1" x14ac:dyDescent="0.2">
      <c r="A16" s="273"/>
      <c r="B16" s="280">
        <v>1103</v>
      </c>
      <c r="C16" s="281"/>
      <c r="D16" s="282"/>
      <c r="E16" s="273"/>
      <c r="F16" s="277"/>
      <c r="G16" s="277"/>
      <c r="H16" s="277"/>
      <c r="I16" s="277"/>
      <c r="J16" s="277"/>
      <c r="K16" s="278"/>
      <c r="L16" s="278"/>
      <c r="M16" s="272">
        <v>0</v>
      </c>
      <c r="N16" s="264"/>
      <c r="O16" s="243"/>
      <c r="P16" s="243"/>
      <c r="Q16" s="243"/>
      <c r="R16" s="243"/>
    </row>
    <row r="17" spans="1:18" s="244" customFormat="1" ht="12.75" hidden="1" customHeight="1" x14ac:dyDescent="0.2">
      <c r="A17" s="273"/>
      <c r="B17" s="280">
        <v>1199</v>
      </c>
      <c r="C17" s="281"/>
      <c r="D17" s="283" t="s">
        <v>203</v>
      </c>
      <c r="E17" s="284">
        <v>0</v>
      </c>
      <c r="F17" s="285"/>
      <c r="G17" s="285"/>
      <c r="H17" s="285"/>
      <c r="I17" s="285"/>
      <c r="J17" s="285"/>
      <c r="K17" s="286">
        <v>0</v>
      </c>
      <c r="L17" s="286">
        <v>0</v>
      </c>
      <c r="M17" s="272">
        <v>0</v>
      </c>
      <c r="N17" s="264"/>
      <c r="O17" s="243"/>
      <c r="P17" s="243"/>
      <c r="Q17" s="243"/>
      <c r="R17" s="243"/>
    </row>
    <row r="18" spans="1:18" s="244" customFormat="1" ht="12.75" x14ac:dyDescent="0.2">
      <c r="A18" s="273"/>
      <c r="B18" s="274">
        <v>1200</v>
      </c>
      <c r="C18" s="279" t="s">
        <v>22</v>
      </c>
      <c r="D18" s="276" t="s">
        <v>205</v>
      </c>
      <c r="E18" s="273"/>
      <c r="F18" s="277"/>
      <c r="G18" s="277"/>
      <c r="H18" s="277"/>
      <c r="I18" s="277"/>
      <c r="J18" s="277"/>
      <c r="K18" s="278"/>
      <c r="L18" s="278"/>
      <c r="M18" s="272"/>
      <c r="N18" s="264"/>
      <c r="O18" s="243"/>
      <c r="P18" s="243"/>
      <c r="Q18" s="243"/>
      <c r="R18" s="243"/>
    </row>
    <row r="19" spans="1:18" s="244" customFormat="1" ht="12.75" x14ac:dyDescent="0.2">
      <c r="A19" s="273"/>
      <c r="B19" s="274"/>
      <c r="C19" s="279"/>
      <c r="D19" s="276" t="s">
        <v>206</v>
      </c>
      <c r="E19" s="273"/>
      <c r="F19" s="277"/>
      <c r="G19" s="277"/>
      <c r="H19" s="277"/>
      <c r="I19" s="277"/>
      <c r="J19" s="277"/>
      <c r="K19" s="278"/>
      <c r="L19" s="278"/>
      <c r="M19" s="272"/>
      <c r="N19" s="264"/>
      <c r="O19" s="243"/>
      <c r="P19" s="243"/>
      <c r="Q19" s="243"/>
      <c r="R19" s="243"/>
    </row>
    <row r="20" spans="1:18" s="244" customFormat="1" ht="12.75" x14ac:dyDescent="0.2">
      <c r="A20" s="273"/>
      <c r="B20" s="280">
        <v>1201</v>
      </c>
      <c r="C20" s="281" t="s">
        <v>14</v>
      </c>
      <c r="D20" s="287" t="s">
        <v>602</v>
      </c>
      <c r="E20" s="288"/>
      <c r="F20" s="289">
        <v>0</v>
      </c>
      <c r="G20" s="289">
        <v>0</v>
      </c>
      <c r="H20" s="290" t="s">
        <v>326</v>
      </c>
      <c r="I20" s="289">
        <v>10000</v>
      </c>
      <c r="J20" s="289">
        <v>70000</v>
      </c>
      <c r="K20" s="289">
        <v>40000</v>
      </c>
      <c r="L20" s="289">
        <v>40000</v>
      </c>
      <c r="M20" s="291">
        <f t="shared" ref="M20:M56" si="0">SUM(K20:L20)</f>
        <v>80000</v>
      </c>
      <c r="N20" s="264">
        <f t="shared" ref="N20:N51" si="1">SUM(E20:J20)-M20</f>
        <v>0</v>
      </c>
      <c r="O20" s="243"/>
      <c r="P20" s="243"/>
      <c r="Q20" s="243"/>
      <c r="R20" s="243"/>
    </row>
    <row r="21" spans="1:18" s="244" customFormat="1" ht="12.75" x14ac:dyDescent="0.2">
      <c r="A21" s="273"/>
      <c r="B21" s="280">
        <v>1201</v>
      </c>
      <c r="C21" s="281" t="s">
        <v>15</v>
      </c>
      <c r="D21" s="287" t="s">
        <v>327</v>
      </c>
      <c r="E21" s="288">
        <v>10000</v>
      </c>
      <c r="F21" s="289">
        <v>30000</v>
      </c>
      <c r="G21" s="289">
        <v>20000</v>
      </c>
      <c r="H21" s="290" t="s">
        <v>326</v>
      </c>
      <c r="I21" s="289">
        <v>10000</v>
      </c>
      <c r="J21" s="289">
        <v>0</v>
      </c>
      <c r="K21" s="289">
        <v>35000</v>
      </c>
      <c r="L21" s="289">
        <v>35000</v>
      </c>
      <c r="M21" s="291">
        <f t="shared" si="0"/>
        <v>70000</v>
      </c>
      <c r="N21" s="264">
        <f t="shared" si="1"/>
        <v>0</v>
      </c>
      <c r="O21" s="243"/>
      <c r="P21" s="243"/>
      <c r="Q21" s="243"/>
      <c r="R21" s="243"/>
    </row>
    <row r="22" spans="1:18" s="244" customFormat="1" ht="12.75" x14ac:dyDescent="0.2">
      <c r="A22" s="273"/>
      <c r="B22" s="280">
        <v>1201</v>
      </c>
      <c r="C22" s="281" t="s">
        <v>16</v>
      </c>
      <c r="D22" s="375" t="s">
        <v>328</v>
      </c>
      <c r="F22" s="289">
        <v>15000</v>
      </c>
      <c r="G22" s="289">
        <v>0</v>
      </c>
      <c r="H22" s="290" t="s">
        <v>326</v>
      </c>
      <c r="I22" s="289">
        <v>10000</v>
      </c>
      <c r="J22" s="289">
        <v>0</v>
      </c>
      <c r="K22" s="289">
        <v>10000</v>
      </c>
      <c r="L22" s="289">
        <v>15000</v>
      </c>
      <c r="M22" s="291">
        <f t="shared" si="0"/>
        <v>25000</v>
      </c>
      <c r="N22" s="264">
        <f t="shared" si="1"/>
        <v>0</v>
      </c>
      <c r="O22" s="243"/>
      <c r="P22" s="243"/>
      <c r="Q22" s="243"/>
      <c r="R22" s="243"/>
    </row>
    <row r="23" spans="1:18" s="244" customFormat="1" ht="12.75" x14ac:dyDescent="0.2">
      <c r="A23" s="273"/>
      <c r="B23" s="280">
        <v>1201</v>
      </c>
      <c r="C23" s="281" t="s">
        <v>17</v>
      </c>
      <c r="D23" s="287" t="s">
        <v>329</v>
      </c>
      <c r="E23" s="288">
        <v>40000</v>
      </c>
      <c r="F23" s="289">
        <v>90000</v>
      </c>
      <c r="G23" s="289">
        <v>30000</v>
      </c>
      <c r="H23" s="290" t="s">
        <v>326</v>
      </c>
      <c r="I23" s="289">
        <v>20000</v>
      </c>
      <c r="J23" s="289">
        <v>0</v>
      </c>
      <c r="K23" s="289">
        <v>90000</v>
      </c>
      <c r="L23" s="289">
        <v>90000</v>
      </c>
      <c r="M23" s="291">
        <f t="shared" si="0"/>
        <v>180000</v>
      </c>
      <c r="N23" s="264">
        <f t="shared" si="1"/>
        <v>0</v>
      </c>
      <c r="O23" s="243"/>
      <c r="P23" s="243"/>
      <c r="Q23" s="243"/>
      <c r="R23" s="243"/>
    </row>
    <row r="24" spans="1:18" s="244" customFormat="1" ht="12.75" x14ac:dyDescent="0.2">
      <c r="A24" s="273"/>
      <c r="B24" s="280">
        <v>1201</v>
      </c>
      <c r="C24" s="281" t="s">
        <v>18</v>
      </c>
      <c r="D24" s="287" t="s">
        <v>330</v>
      </c>
      <c r="E24" s="288">
        <v>55000</v>
      </c>
      <c r="F24" s="289">
        <v>55000</v>
      </c>
      <c r="G24" s="289">
        <v>0</v>
      </c>
      <c r="H24" s="290" t="s">
        <v>326</v>
      </c>
      <c r="I24" s="289">
        <v>0</v>
      </c>
      <c r="J24" s="289">
        <v>0</v>
      </c>
      <c r="K24" s="289">
        <v>55000</v>
      </c>
      <c r="L24" s="289">
        <v>55000</v>
      </c>
      <c r="M24" s="291">
        <f t="shared" si="0"/>
        <v>110000</v>
      </c>
      <c r="N24" s="264">
        <f t="shared" si="1"/>
        <v>0</v>
      </c>
      <c r="O24" s="243"/>
      <c r="P24" s="243"/>
      <c r="Q24" s="243"/>
      <c r="R24" s="243"/>
    </row>
    <row r="25" spans="1:18" s="244" customFormat="1" ht="12.75" hidden="1" x14ac:dyDescent="0.2">
      <c r="A25" s="273"/>
      <c r="B25" s="280">
        <v>1201</v>
      </c>
      <c r="C25" s="281"/>
      <c r="D25" s="287"/>
      <c r="E25" s="292"/>
      <c r="F25" s="290"/>
      <c r="G25" s="290"/>
      <c r="H25" s="290"/>
      <c r="I25" s="290"/>
      <c r="J25" s="290"/>
      <c r="K25" s="293"/>
      <c r="L25" s="293"/>
      <c r="M25" s="291">
        <f t="shared" si="0"/>
        <v>0</v>
      </c>
      <c r="N25" s="264">
        <f t="shared" si="1"/>
        <v>0</v>
      </c>
      <c r="O25" s="243"/>
      <c r="P25" s="243"/>
      <c r="Q25" s="243"/>
      <c r="R25" s="243"/>
    </row>
    <row r="26" spans="1:18" s="244" customFormat="1" ht="12.75" hidden="1" x14ac:dyDescent="0.2">
      <c r="A26" s="273"/>
      <c r="B26" s="280">
        <v>1201</v>
      </c>
      <c r="C26" s="281"/>
      <c r="D26" s="287"/>
      <c r="E26" s="292"/>
      <c r="F26" s="290"/>
      <c r="G26" s="290"/>
      <c r="H26" s="290"/>
      <c r="I26" s="290"/>
      <c r="J26" s="290"/>
      <c r="K26" s="293"/>
      <c r="L26" s="293"/>
      <c r="M26" s="291">
        <f t="shared" si="0"/>
        <v>0</v>
      </c>
      <c r="N26" s="264">
        <f t="shared" si="1"/>
        <v>0</v>
      </c>
      <c r="O26" s="243"/>
      <c r="P26" s="243"/>
      <c r="Q26" s="243"/>
      <c r="R26" s="243"/>
    </row>
    <row r="27" spans="1:18" s="244" customFormat="1" ht="12.75" hidden="1" x14ac:dyDescent="0.2">
      <c r="A27" s="273"/>
      <c r="B27" s="280">
        <v>1201</v>
      </c>
      <c r="C27" s="281"/>
      <c r="D27" s="283"/>
      <c r="E27" s="294"/>
      <c r="F27" s="290"/>
      <c r="G27" s="290"/>
      <c r="H27" s="290"/>
      <c r="I27" s="290"/>
      <c r="J27" s="290"/>
      <c r="K27" s="293"/>
      <c r="L27" s="293"/>
      <c r="M27" s="291">
        <f t="shared" si="0"/>
        <v>0</v>
      </c>
      <c r="N27" s="264">
        <f t="shared" si="1"/>
        <v>0</v>
      </c>
      <c r="O27" s="243"/>
      <c r="P27" s="243"/>
      <c r="Q27" s="243"/>
      <c r="R27" s="243"/>
    </row>
    <row r="28" spans="1:18" s="244" customFormat="1" ht="12.75" hidden="1" x14ac:dyDescent="0.2">
      <c r="A28" s="273"/>
      <c r="B28" s="280">
        <v>1201</v>
      </c>
      <c r="C28" s="281"/>
      <c r="D28" s="283"/>
      <c r="E28" s="294"/>
      <c r="F28" s="290"/>
      <c r="G28" s="290"/>
      <c r="H28" s="290"/>
      <c r="I28" s="290"/>
      <c r="J28" s="290"/>
      <c r="K28" s="293"/>
      <c r="L28" s="293"/>
      <c r="M28" s="291">
        <f t="shared" si="0"/>
        <v>0</v>
      </c>
      <c r="N28" s="264">
        <f t="shared" si="1"/>
        <v>0</v>
      </c>
      <c r="O28" s="243"/>
      <c r="P28" s="243"/>
      <c r="Q28" s="243"/>
      <c r="R28" s="243"/>
    </row>
    <row r="29" spans="1:18" s="244" customFormat="1" ht="12.75" hidden="1" x14ac:dyDescent="0.2">
      <c r="A29" s="273"/>
      <c r="B29" s="280">
        <v>1201</v>
      </c>
      <c r="C29" s="281"/>
      <c r="D29" s="283"/>
      <c r="E29" s="294"/>
      <c r="F29" s="290"/>
      <c r="G29" s="290"/>
      <c r="H29" s="290"/>
      <c r="I29" s="290"/>
      <c r="J29" s="290"/>
      <c r="K29" s="111"/>
      <c r="L29" s="293"/>
      <c r="M29" s="291">
        <f t="shared" si="0"/>
        <v>0</v>
      </c>
      <c r="N29" s="264">
        <f t="shared" si="1"/>
        <v>0</v>
      </c>
      <c r="O29" s="243"/>
      <c r="P29" s="243"/>
      <c r="Q29" s="243"/>
      <c r="R29" s="243"/>
    </row>
    <row r="30" spans="1:18" s="244" customFormat="1" ht="12.75" hidden="1" x14ac:dyDescent="0.2">
      <c r="A30" s="273"/>
      <c r="B30" s="280">
        <v>1201</v>
      </c>
      <c r="C30" s="281"/>
      <c r="D30" s="283"/>
      <c r="E30" s="294"/>
      <c r="F30" s="290"/>
      <c r="G30" s="290"/>
      <c r="H30" s="290"/>
      <c r="I30" s="290"/>
      <c r="J30" s="290"/>
      <c r="K30" s="293"/>
      <c r="L30" s="293"/>
      <c r="M30" s="291">
        <f t="shared" si="0"/>
        <v>0</v>
      </c>
      <c r="N30" s="264">
        <f t="shared" si="1"/>
        <v>0</v>
      </c>
      <c r="O30" s="243"/>
      <c r="P30" s="243"/>
      <c r="Q30" s="243"/>
      <c r="R30" s="243"/>
    </row>
    <row r="31" spans="1:18" s="244" customFormat="1" ht="12.75" hidden="1" x14ac:dyDescent="0.2">
      <c r="A31" s="273"/>
      <c r="B31" s="280">
        <v>1201</v>
      </c>
      <c r="C31" s="281"/>
      <c r="D31" s="283"/>
      <c r="E31" s="294"/>
      <c r="F31" s="290"/>
      <c r="G31" s="290"/>
      <c r="H31" s="290"/>
      <c r="I31" s="290"/>
      <c r="J31" s="290"/>
      <c r="K31" s="293"/>
      <c r="L31" s="293"/>
      <c r="M31" s="291">
        <f t="shared" si="0"/>
        <v>0</v>
      </c>
      <c r="N31" s="264">
        <f t="shared" si="1"/>
        <v>0</v>
      </c>
      <c r="O31" s="243"/>
      <c r="P31" s="243"/>
      <c r="Q31" s="243"/>
      <c r="R31" s="243"/>
    </row>
    <row r="32" spans="1:18" s="244" customFormat="1" ht="12.75" hidden="1" x14ac:dyDescent="0.2">
      <c r="A32" s="273"/>
      <c r="B32" s="280">
        <v>1201</v>
      </c>
      <c r="C32" s="281"/>
      <c r="D32" s="283"/>
      <c r="E32" s="294"/>
      <c r="F32" s="290"/>
      <c r="G32" s="290"/>
      <c r="H32" s="290"/>
      <c r="I32" s="290"/>
      <c r="J32" s="290"/>
      <c r="K32" s="293"/>
      <c r="L32" s="293"/>
      <c r="M32" s="291">
        <f t="shared" si="0"/>
        <v>0</v>
      </c>
      <c r="N32" s="264">
        <f t="shared" si="1"/>
        <v>0</v>
      </c>
      <c r="O32" s="243"/>
      <c r="P32" s="243"/>
      <c r="Q32" s="243"/>
      <c r="R32" s="243"/>
    </row>
    <row r="33" spans="1:18" s="244" customFormat="1" ht="12.75" hidden="1" x14ac:dyDescent="0.2">
      <c r="A33" s="273"/>
      <c r="B33" s="280">
        <v>1201</v>
      </c>
      <c r="C33" s="281"/>
      <c r="D33" s="283"/>
      <c r="E33" s="294"/>
      <c r="F33" s="290"/>
      <c r="G33" s="290"/>
      <c r="H33" s="290"/>
      <c r="I33" s="290"/>
      <c r="J33" s="290"/>
      <c r="K33" s="293"/>
      <c r="L33" s="293"/>
      <c r="M33" s="291">
        <f t="shared" si="0"/>
        <v>0</v>
      </c>
      <c r="N33" s="264">
        <f t="shared" si="1"/>
        <v>0</v>
      </c>
      <c r="O33" s="243"/>
      <c r="P33" s="243"/>
      <c r="Q33" s="243"/>
      <c r="R33" s="243"/>
    </row>
    <row r="34" spans="1:18" s="244" customFormat="1" ht="12.75" hidden="1" x14ac:dyDescent="0.2">
      <c r="A34" s="273"/>
      <c r="B34" s="280">
        <v>1201</v>
      </c>
      <c r="C34" s="281"/>
      <c r="D34" s="283"/>
      <c r="E34" s="294"/>
      <c r="F34" s="290"/>
      <c r="G34" s="290"/>
      <c r="H34" s="290"/>
      <c r="I34" s="290"/>
      <c r="J34" s="290"/>
      <c r="K34" s="293"/>
      <c r="L34" s="293"/>
      <c r="M34" s="291">
        <f t="shared" si="0"/>
        <v>0</v>
      </c>
      <c r="N34" s="264">
        <f t="shared" si="1"/>
        <v>0</v>
      </c>
      <c r="O34" s="243"/>
      <c r="P34" s="243"/>
      <c r="Q34" s="243"/>
      <c r="R34" s="243"/>
    </row>
    <row r="35" spans="1:18" s="244" customFormat="1" ht="12.75" hidden="1" x14ac:dyDescent="0.2">
      <c r="A35" s="273"/>
      <c r="B35" s="280">
        <v>1201</v>
      </c>
      <c r="C35" s="281"/>
      <c r="D35" s="283"/>
      <c r="E35" s="294"/>
      <c r="F35" s="290"/>
      <c r="G35" s="290"/>
      <c r="H35" s="290"/>
      <c r="I35" s="290"/>
      <c r="J35" s="290"/>
      <c r="K35" s="293"/>
      <c r="L35" s="293"/>
      <c r="M35" s="291">
        <f t="shared" si="0"/>
        <v>0</v>
      </c>
      <c r="N35" s="264">
        <f t="shared" si="1"/>
        <v>0</v>
      </c>
      <c r="O35" s="243"/>
      <c r="P35" s="243"/>
      <c r="Q35" s="243"/>
      <c r="R35" s="243"/>
    </row>
    <row r="36" spans="1:18" s="244" customFormat="1" ht="12.75" hidden="1" x14ac:dyDescent="0.2">
      <c r="A36" s="273"/>
      <c r="B36" s="280">
        <v>1201</v>
      </c>
      <c r="C36" s="281"/>
      <c r="D36" s="283"/>
      <c r="E36" s="294"/>
      <c r="F36" s="290"/>
      <c r="G36" s="290"/>
      <c r="H36" s="290"/>
      <c r="I36" s="290"/>
      <c r="J36" s="290"/>
      <c r="K36" s="293"/>
      <c r="L36" s="293"/>
      <c r="M36" s="291">
        <f t="shared" si="0"/>
        <v>0</v>
      </c>
      <c r="N36" s="264">
        <f t="shared" si="1"/>
        <v>0</v>
      </c>
      <c r="O36" s="243"/>
      <c r="P36" s="243"/>
      <c r="Q36" s="243"/>
      <c r="R36" s="243"/>
    </row>
    <row r="37" spans="1:18" s="244" customFormat="1" ht="12.75" hidden="1" x14ac:dyDescent="0.2">
      <c r="A37" s="273"/>
      <c r="B37" s="280">
        <v>1201</v>
      </c>
      <c r="C37" s="281"/>
      <c r="D37" s="283"/>
      <c r="E37" s="294"/>
      <c r="F37" s="290"/>
      <c r="G37" s="290"/>
      <c r="H37" s="290"/>
      <c r="I37" s="290"/>
      <c r="J37" s="290"/>
      <c r="K37" s="293"/>
      <c r="L37" s="293"/>
      <c r="M37" s="291">
        <f t="shared" si="0"/>
        <v>0</v>
      </c>
      <c r="N37" s="264">
        <f t="shared" si="1"/>
        <v>0</v>
      </c>
      <c r="O37" s="243"/>
      <c r="P37" s="243"/>
      <c r="Q37" s="243"/>
      <c r="R37" s="243"/>
    </row>
    <row r="38" spans="1:18" s="244" customFormat="1" ht="12.75" hidden="1" x14ac:dyDescent="0.2">
      <c r="A38" s="273"/>
      <c r="B38" s="280">
        <v>1201</v>
      </c>
      <c r="C38" s="281"/>
      <c r="D38" s="283"/>
      <c r="E38" s="294"/>
      <c r="F38" s="290"/>
      <c r="G38" s="290"/>
      <c r="H38" s="290"/>
      <c r="I38" s="290"/>
      <c r="J38" s="290"/>
      <c r="K38" s="293"/>
      <c r="L38" s="293"/>
      <c r="M38" s="291">
        <f t="shared" si="0"/>
        <v>0</v>
      </c>
      <c r="N38" s="264">
        <f t="shared" si="1"/>
        <v>0</v>
      </c>
      <c r="O38" s="243"/>
      <c r="P38" s="243"/>
      <c r="Q38" s="243"/>
      <c r="R38" s="243"/>
    </row>
    <row r="39" spans="1:18" s="244" customFormat="1" ht="12.75" hidden="1" x14ac:dyDescent="0.2">
      <c r="A39" s="273"/>
      <c r="B39" s="280">
        <v>1201</v>
      </c>
      <c r="C39" s="281"/>
      <c r="D39" s="295"/>
      <c r="E39" s="294"/>
      <c r="F39" s="290"/>
      <c r="G39" s="290"/>
      <c r="H39" s="290"/>
      <c r="I39" s="290"/>
      <c r="J39" s="290"/>
      <c r="K39" s="293"/>
      <c r="L39" s="293"/>
      <c r="M39" s="291">
        <f t="shared" si="0"/>
        <v>0</v>
      </c>
      <c r="N39" s="264">
        <f t="shared" si="1"/>
        <v>0</v>
      </c>
      <c r="O39" s="243"/>
      <c r="P39" s="243"/>
      <c r="Q39" s="243"/>
      <c r="R39" s="243"/>
    </row>
    <row r="40" spans="1:18" s="244" customFormat="1" ht="12.75" hidden="1" x14ac:dyDescent="0.2">
      <c r="A40" s="273"/>
      <c r="B40" s="280">
        <v>1201</v>
      </c>
      <c r="C40" s="281"/>
      <c r="D40" s="295"/>
      <c r="E40" s="294"/>
      <c r="F40" s="290"/>
      <c r="G40" s="290"/>
      <c r="H40" s="290"/>
      <c r="I40" s="290"/>
      <c r="J40" s="290"/>
      <c r="K40" s="293"/>
      <c r="L40" s="293"/>
      <c r="M40" s="291">
        <f t="shared" si="0"/>
        <v>0</v>
      </c>
      <c r="N40" s="264">
        <f t="shared" si="1"/>
        <v>0</v>
      </c>
      <c r="O40" s="243"/>
      <c r="P40" s="243"/>
      <c r="Q40" s="243"/>
      <c r="R40" s="243"/>
    </row>
    <row r="41" spans="1:18" s="244" customFormat="1" ht="12.75" x14ac:dyDescent="0.2">
      <c r="A41" s="296"/>
      <c r="B41" s="286">
        <v>1201</v>
      </c>
      <c r="C41" s="286"/>
      <c r="D41" s="272" t="s">
        <v>203</v>
      </c>
      <c r="E41" s="297">
        <f>SUM(E20:E40)</f>
        <v>105000</v>
      </c>
      <c r="F41" s="298">
        <f t="shared" ref="F41:L41" si="2">SUM(F20:F40)</f>
        <v>190000</v>
      </c>
      <c r="G41" s="298">
        <f t="shared" si="2"/>
        <v>50000</v>
      </c>
      <c r="H41" s="298"/>
      <c r="I41" s="298">
        <f t="shared" si="2"/>
        <v>50000</v>
      </c>
      <c r="J41" s="298">
        <f t="shared" si="2"/>
        <v>70000</v>
      </c>
      <c r="K41" s="298">
        <f t="shared" si="2"/>
        <v>230000</v>
      </c>
      <c r="L41" s="298">
        <f t="shared" si="2"/>
        <v>235000</v>
      </c>
      <c r="M41" s="291">
        <f t="shared" si="0"/>
        <v>465000</v>
      </c>
      <c r="N41" s="264">
        <f t="shared" si="1"/>
        <v>0</v>
      </c>
      <c r="O41" s="243"/>
      <c r="P41" s="243"/>
      <c r="Q41" s="243"/>
      <c r="R41" s="243"/>
    </row>
    <row r="42" spans="1:18" s="244" customFormat="1" ht="12.75" hidden="1" customHeight="1" x14ac:dyDescent="0.2">
      <c r="A42" s="273"/>
      <c r="B42" s="274">
        <v>1300</v>
      </c>
      <c r="C42" s="279"/>
      <c r="D42" s="299" t="s">
        <v>212</v>
      </c>
      <c r="E42" s="288"/>
      <c r="F42" s="289"/>
      <c r="G42" s="289"/>
      <c r="H42" s="289"/>
      <c r="I42" s="289"/>
      <c r="J42" s="289"/>
      <c r="K42" s="293"/>
      <c r="L42" s="293"/>
      <c r="M42" s="291">
        <f t="shared" si="0"/>
        <v>0</v>
      </c>
      <c r="N42" s="264">
        <f t="shared" si="1"/>
        <v>0</v>
      </c>
      <c r="O42" s="243"/>
      <c r="P42" s="243"/>
      <c r="Q42" s="243"/>
      <c r="R42" s="243"/>
    </row>
    <row r="43" spans="1:18" s="244" customFormat="1" ht="12.75" hidden="1" customHeight="1" x14ac:dyDescent="0.2">
      <c r="A43" s="273"/>
      <c r="B43" s="274"/>
      <c r="C43" s="279"/>
      <c r="D43" s="299" t="s">
        <v>200</v>
      </c>
      <c r="E43" s="288"/>
      <c r="F43" s="289"/>
      <c r="G43" s="289"/>
      <c r="H43" s="289"/>
      <c r="I43" s="289"/>
      <c r="J43" s="289"/>
      <c r="K43" s="293"/>
      <c r="L43" s="293"/>
      <c r="M43" s="291">
        <f t="shared" si="0"/>
        <v>0</v>
      </c>
      <c r="N43" s="264">
        <f t="shared" si="1"/>
        <v>0</v>
      </c>
      <c r="O43" s="243"/>
      <c r="P43" s="243"/>
      <c r="Q43" s="243"/>
      <c r="R43" s="243"/>
    </row>
    <row r="44" spans="1:18" s="244" customFormat="1" ht="12.75" hidden="1" customHeight="1" x14ac:dyDescent="0.2">
      <c r="A44" s="273"/>
      <c r="B44" s="280">
        <v>1301</v>
      </c>
      <c r="C44" s="281"/>
      <c r="D44" s="283"/>
      <c r="E44" s="288">
        <v>0</v>
      </c>
      <c r="F44" s="289"/>
      <c r="G44" s="289"/>
      <c r="H44" s="289"/>
      <c r="I44" s="289"/>
      <c r="J44" s="289"/>
      <c r="K44" s="293">
        <v>0</v>
      </c>
      <c r="L44" s="293">
        <v>0</v>
      </c>
      <c r="M44" s="291">
        <f t="shared" si="0"/>
        <v>0</v>
      </c>
      <c r="N44" s="264">
        <f t="shared" si="1"/>
        <v>0</v>
      </c>
      <c r="O44" s="243"/>
      <c r="P44" s="243"/>
      <c r="Q44" s="243"/>
      <c r="R44" s="243"/>
    </row>
    <row r="45" spans="1:18" s="244" customFormat="1" ht="12.75" hidden="1" customHeight="1" x14ac:dyDescent="0.2">
      <c r="A45" s="273"/>
      <c r="B45" s="280">
        <v>1302</v>
      </c>
      <c r="C45" s="281"/>
      <c r="D45" s="283"/>
      <c r="E45" s="288">
        <v>0</v>
      </c>
      <c r="F45" s="289"/>
      <c r="G45" s="289"/>
      <c r="H45" s="289"/>
      <c r="I45" s="289"/>
      <c r="J45" s="289"/>
      <c r="K45" s="293">
        <v>0</v>
      </c>
      <c r="L45" s="293">
        <v>0</v>
      </c>
      <c r="M45" s="291">
        <f t="shared" si="0"/>
        <v>0</v>
      </c>
      <c r="N45" s="264">
        <f t="shared" si="1"/>
        <v>0</v>
      </c>
      <c r="O45" s="243"/>
      <c r="P45" s="243"/>
      <c r="Q45" s="243"/>
      <c r="R45" s="243"/>
    </row>
    <row r="46" spans="1:18" s="244" customFormat="1" ht="12.75" hidden="1" customHeight="1" x14ac:dyDescent="0.2">
      <c r="A46" s="273"/>
      <c r="B46" s="280">
        <v>1303</v>
      </c>
      <c r="C46" s="281"/>
      <c r="D46" s="283"/>
      <c r="E46" s="288">
        <v>0</v>
      </c>
      <c r="F46" s="289"/>
      <c r="G46" s="289"/>
      <c r="H46" s="289"/>
      <c r="I46" s="289"/>
      <c r="J46" s="289"/>
      <c r="K46" s="293">
        <v>0</v>
      </c>
      <c r="L46" s="293">
        <v>0</v>
      </c>
      <c r="M46" s="291">
        <f t="shared" si="0"/>
        <v>0</v>
      </c>
      <c r="N46" s="264">
        <f t="shared" si="1"/>
        <v>0</v>
      </c>
      <c r="O46" s="243"/>
      <c r="P46" s="243"/>
      <c r="Q46" s="243"/>
      <c r="R46" s="243"/>
    </row>
    <row r="47" spans="1:18" s="244" customFormat="1" ht="12.75" hidden="1" customHeight="1" x14ac:dyDescent="0.2">
      <c r="A47" s="273"/>
      <c r="B47" s="280">
        <v>1399</v>
      </c>
      <c r="C47" s="281"/>
      <c r="D47" s="283" t="s">
        <v>203</v>
      </c>
      <c r="E47" s="297">
        <f>SUM(E42:E46)</f>
        <v>0</v>
      </c>
      <c r="F47" s="298"/>
      <c r="G47" s="298"/>
      <c r="H47" s="298"/>
      <c r="I47" s="298"/>
      <c r="J47" s="298"/>
      <c r="K47" s="298">
        <f>SUM(K42:K46)</f>
        <v>0</v>
      </c>
      <c r="L47" s="298">
        <f>SUM(L42:L46)</f>
        <v>0</v>
      </c>
      <c r="M47" s="291">
        <f t="shared" si="0"/>
        <v>0</v>
      </c>
      <c r="N47" s="264">
        <f t="shared" si="1"/>
        <v>0</v>
      </c>
      <c r="O47" s="243"/>
      <c r="P47" s="243"/>
      <c r="Q47" s="243"/>
      <c r="R47" s="243"/>
    </row>
    <row r="48" spans="1:18" s="244" customFormat="1" ht="12.75" hidden="1" customHeight="1" x14ac:dyDescent="0.2">
      <c r="A48" s="273"/>
      <c r="B48" s="274">
        <v>1400</v>
      </c>
      <c r="C48" s="279"/>
      <c r="D48" s="299" t="s">
        <v>218</v>
      </c>
      <c r="E48" s="288"/>
      <c r="F48" s="289"/>
      <c r="G48" s="289"/>
      <c r="H48" s="289"/>
      <c r="I48" s="289"/>
      <c r="J48" s="289"/>
      <c r="K48" s="293"/>
      <c r="L48" s="293"/>
      <c r="M48" s="291">
        <f t="shared" si="0"/>
        <v>0</v>
      </c>
      <c r="N48" s="264">
        <f t="shared" si="1"/>
        <v>0</v>
      </c>
      <c r="O48" s="243"/>
      <c r="P48" s="243"/>
      <c r="Q48" s="243"/>
      <c r="R48" s="243"/>
    </row>
    <row r="49" spans="1:18" s="244" customFormat="1" ht="12.75" hidden="1" customHeight="1" x14ac:dyDescent="0.2">
      <c r="A49" s="273"/>
      <c r="B49" s="280">
        <v>1401</v>
      </c>
      <c r="C49" s="281"/>
      <c r="D49" s="283"/>
      <c r="E49" s="288">
        <v>0</v>
      </c>
      <c r="F49" s="289"/>
      <c r="G49" s="289"/>
      <c r="H49" s="289"/>
      <c r="I49" s="289"/>
      <c r="J49" s="289"/>
      <c r="K49" s="293">
        <v>0</v>
      </c>
      <c r="L49" s="293">
        <v>0</v>
      </c>
      <c r="M49" s="291">
        <f t="shared" si="0"/>
        <v>0</v>
      </c>
      <c r="N49" s="264">
        <f t="shared" si="1"/>
        <v>0</v>
      </c>
      <c r="O49" s="243"/>
      <c r="P49" s="243"/>
      <c r="Q49" s="243"/>
      <c r="R49" s="243"/>
    </row>
    <row r="50" spans="1:18" s="244" customFormat="1" ht="12.75" hidden="1" customHeight="1" x14ac:dyDescent="0.2">
      <c r="A50" s="273"/>
      <c r="B50" s="280">
        <v>1402</v>
      </c>
      <c r="C50" s="281"/>
      <c r="D50" s="283"/>
      <c r="E50" s="288">
        <v>0</v>
      </c>
      <c r="F50" s="289"/>
      <c r="G50" s="289"/>
      <c r="H50" s="289"/>
      <c r="I50" s="289"/>
      <c r="J50" s="289"/>
      <c r="K50" s="293">
        <v>0</v>
      </c>
      <c r="L50" s="293">
        <v>0</v>
      </c>
      <c r="M50" s="291">
        <f t="shared" si="0"/>
        <v>0</v>
      </c>
      <c r="N50" s="264">
        <f t="shared" si="1"/>
        <v>0</v>
      </c>
      <c r="O50" s="243"/>
      <c r="P50" s="243"/>
      <c r="Q50" s="243"/>
      <c r="R50" s="243"/>
    </row>
    <row r="51" spans="1:18" s="244" customFormat="1" ht="12.75" hidden="1" customHeight="1" x14ac:dyDescent="0.2">
      <c r="A51" s="273"/>
      <c r="B51" s="280">
        <v>1403</v>
      </c>
      <c r="C51" s="281"/>
      <c r="D51" s="283"/>
      <c r="E51" s="288">
        <v>0</v>
      </c>
      <c r="F51" s="289"/>
      <c r="G51" s="289"/>
      <c r="H51" s="289"/>
      <c r="I51" s="289"/>
      <c r="J51" s="289"/>
      <c r="K51" s="293">
        <v>0</v>
      </c>
      <c r="L51" s="293">
        <v>0</v>
      </c>
      <c r="M51" s="291">
        <f t="shared" si="0"/>
        <v>0</v>
      </c>
      <c r="N51" s="264">
        <f t="shared" si="1"/>
        <v>0</v>
      </c>
      <c r="O51" s="243"/>
      <c r="P51" s="243"/>
      <c r="Q51" s="243"/>
      <c r="R51" s="243"/>
    </row>
    <row r="52" spans="1:18" s="244" customFormat="1" ht="12.75" hidden="1" customHeight="1" x14ac:dyDescent="0.2">
      <c r="A52" s="273"/>
      <c r="B52" s="280">
        <v>1499</v>
      </c>
      <c r="C52" s="281"/>
      <c r="D52" s="283" t="s">
        <v>203</v>
      </c>
      <c r="E52" s="297">
        <f>SUM(E49:E51)</f>
        <v>0</v>
      </c>
      <c r="F52" s="298"/>
      <c r="G52" s="298"/>
      <c r="H52" s="298"/>
      <c r="I52" s="298"/>
      <c r="J52" s="298"/>
      <c r="K52" s="298">
        <f>SUM(K49:K51)</f>
        <v>0</v>
      </c>
      <c r="L52" s="298">
        <f>SUM(L49:L51)</f>
        <v>0</v>
      </c>
      <c r="M52" s="291">
        <f t="shared" si="0"/>
        <v>0</v>
      </c>
      <c r="N52" s="264">
        <f t="shared" ref="N52:N77" si="3">SUM(E52:J52)-M52</f>
        <v>0</v>
      </c>
      <c r="O52" s="243"/>
      <c r="P52" s="243"/>
      <c r="Q52" s="243"/>
      <c r="R52" s="243"/>
    </row>
    <row r="53" spans="1:18" s="244" customFormat="1" ht="12.75" x14ac:dyDescent="0.2">
      <c r="A53" s="269"/>
      <c r="B53" s="274">
        <v>1600</v>
      </c>
      <c r="C53" s="279" t="s">
        <v>22</v>
      </c>
      <c r="D53" s="299" t="s">
        <v>224</v>
      </c>
      <c r="E53" s="288"/>
      <c r="F53" s="289"/>
      <c r="G53" s="289"/>
      <c r="H53" s="289"/>
      <c r="I53" s="289"/>
      <c r="J53" s="289"/>
      <c r="K53" s="293"/>
      <c r="L53" s="293"/>
      <c r="M53" s="291">
        <f t="shared" si="0"/>
        <v>0</v>
      </c>
      <c r="N53" s="264">
        <f t="shared" si="3"/>
        <v>0</v>
      </c>
      <c r="O53" s="243"/>
      <c r="P53" s="243"/>
      <c r="Q53" s="243"/>
      <c r="R53" s="243"/>
    </row>
    <row r="54" spans="1:18" s="244" customFormat="1" ht="12.75" x14ac:dyDescent="0.2">
      <c r="A54" s="273"/>
      <c r="B54" s="280">
        <v>1601</v>
      </c>
      <c r="C54" s="281">
        <v>11</v>
      </c>
      <c r="E54" s="288">
        <v>15000</v>
      </c>
      <c r="F54" s="289">
        <v>15000</v>
      </c>
      <c r="G54" s="289">
        <v>0</v>
      </c>
      <c r="H54" s="289"/>
      <c r="I54" s="289">
        <v>0</v>
      </c>
      <c r="J54" s="289">
        <v>10000</v>
      </c>
      <c r="K54" s="289">
        <v>20000</v>
      </c>
      <c r="L54" s="289">
        <v>20000</v>
      </c>
      <c r="M54" s="291">
        <f>SUM(K54:L54)</f>
        <v>40000</v>
      </c>
      <c r="N54" s="264">
        <f t="shared" si="3"/>
        <v>0</v>
      </c>
      <c r="O54" s="243"/>
      <c r="P54" s="243"/>
      <c r="Q54" s="243"/>
      <c r="R54" s="243"/>
    </row>
    <row r="55" spans="1:18" s="244" customFormat="1" ht="12.75" x14ac:dyDescent="0.2">
      <c r="A55" s="300"/>
      <c r="B55" s="301">
        <v>1601</v>
      </c>
      <c r="C55" s="302"/>
      <c r="D55" s="303" t="s">
        <v>203</v>
      </c>
      <c r="E55" s="297">
        <f t="shared" ref="E55:L55" si="4">SUM(E54:E54)</f>
        <v>15000</v>
      </c>
      <c r="F55" s="298">
        <f t="shared" si="4"/>
        <v>15000</v>
      </c>
      <c r="G55" s="298">
        <f t="shared" si="4"/>
        <v>0</v>
      </c>
      <c r="H55" s="298">
        <f t="shared" si="4"/>
        <v>0</v>
      </c>
      <c r="I55" s="298">
        <f t="shared" si="4"/>
        <v>0</v>
      </c>
      <c r="J55" s="298">
        <f t="shared" si="4"/>
        <v>10000</v>
      </c>
      <c r="K55" s="298">
        <f t="shared" si="4"/>
        <v>20000</v>
      </c>
      <c r="L55" s="298">
        <f t="shared" si="4"/>
        <v>20000</v>
      </c>
      <c r="M55" s="291">
        <f t="shared" si="0"/>
        <v>40000</v>
      </c>
      <c r="N55" s="264">
        <f t="shared" si="3"/>
        <v>0</v>
      </c>
      <c r="O55" s="243"/>
      <c r="P55" s="243"/>
      <c r="Q55" s="243"/>
      <c r="R55" s="243"/>
    </row>
    <row r="56" spans="1:18" s="244" customFormat="1" ht="13.5" thickBot="1" x14ac:dyDescent="0.25">
      <c r="A56" s="304"/>
      <c r="B56" s="305"/>
      <c r="C56" s="306"/>
      <c r="D56" s="307" t="s">
        <v>229</v>
      </c>
      <c r="E56" s="308">
        <f>SUM(E55,E52,E47,E41,E18)</f>
        <v>120000</v>
      </c>
      <c r="F56" s="309">
        <f>SUM(F55,F52,F47,F41,F18)</f>
        <v>205000</v>
      </c>
      <c r="G56" s="309">
        <f>SUM(G55,G52,G47,G41,G18)</f>
        <v>50000</v>
      </c>
      <c r="H56" s="309"/>
      <c r="I56" s="309">
        <f>SUM(I55,I52,I47,I41,I18)</f>
        <v>50000</v>
      </c>
      <c r="J56" s="309">
        <f>SUM(J55,J52,J47,J41,J18)</f>
        <v>80000</v>
      </c>
      <c r="K56" s="309">
        <f>SUM(K55,K52,K47,K41,K18)</f>
        <v>250000</v>
      </c>
      <c r="L56" s="309">
        <f>SUM(L55,L52,L47,L41,L18)</f>
        <v>255000</v>
      </c>
      <c r="M56" s="310">
        <f t="shared" si="0"/>
        <v>505000</v>
      </c>
      <c r="N56" s="264">
        <f t="shared" si="3"/>
        <v>0</v>
      </c>
      <c r="O56" s="243"/>
      <c r="P56" s="243"/>
      <c r="Q56" s="243"/>
      <c r="R56" s="243"/>
    </row>
    <row r="57" spans="1:18" s="244" customFormat="1" ht="12.75" x14ac:dyDescent="0.2">
      <c r="A57" s="268">
        <v>20</v>
      </c>
      <c r="B57" s="274" t="s">
        <v>230</v>
      </c>
      <c r="C57" s="279"/>
      <c r="D57" s="311"/>
      <c r="E57" s="288"/>
      <c r="F57" s="289"/>
      <c r="G57" s="289"/>
      <c r="H57" s="289"/>
      <c r="I57" s="289"/>
      <c r="J57" s="289"/>
      <c r="K57" s="293"/>
      <c r="L57" s="293"/>
      <c r="M57" s="291"/>
      <c r="N57" s="264">
        <f t="shared" si="3"/>
        <v>0</v>
      </c>
      <c r="O57" s="243"/>
      <c r="P57" s="243"/>
      <c r="Q57" s="243"/>
      <c r="R57" s="243"/>
    </row>
    <row r="58" spans="1:18" s="244" customFormat="1" ht="12.75" x14ac:dyDescent="0.2">
      <c r="A58" s="273"/>
      <c r="B58" s="274">
        <v>2100</v>
      </c>
      <c r="C58" s="279" t="s">
        <v>22</v>
      </c>
      <c r="D58" s="312" t="s">
        <v>232</v>
      </c>
      <c r="E58" s="288"/>
      <c r="F58" s="289"/>
      <c r="G58" s="289"/>
      <c r="H58" s="289"/>
      <c r="I58" s="289"/>
      <c r="J58" s="289"/>
      <c r="K58" s="293"/>
      <c r="L58" s="293"/>
      <c r="M58" s="291"/>
      <c r="N58" s="264">
        <f t="shared" si="3"/>
        <v>0</v>
      </c>
      <c r="O58" s="243"/>
      <c r="P58" s="243"/>
      <c r="Q58" s="243"/>
      <c r="R58" s="243"/>
    </row>
    <row r="59" spans="1:18" s="244" customFormat="1" ht="12.75" x14ac:dyDescent="0.2">
      <c r="A59" s="273"/>
      <c r="B59" s="274"/>
      <c r="C59" s="279"/>
      <c r="D59" s="312" t="s">
        <v>233</v>
      </c>
      <c r="E59" s="288"/>
      <c r="F59" s="289"/>
      <c r="G59" s="289"/>
      <c r="H59" s="289"/>
      <c r="I59" s="289"/>
      <c r="J59" s="289"/>
      <c r="K59" s="293"/>
      <c r="L59" s="293"/>
      <c r="M59" s="291"/>
      <c r="N59" s="264">
        <f t="shared" si="3"/>
        <v>0</v>
      </c>
      <c r="O59" s="243"/>
      <c r="P59" s="243"/>
      <c r="Q59" s="243"/>
      <c r="R59" s="243"/>
    </row>
    <row r="60" spans="1:18" s="244" customFormat="1" ht="38.25" x14ac:dyDescent="0.2">
      <c r="A60" s="273"/>
      <c r="B60" s="280">
        <v>2101</v>
      </c>
      <c r="C60" s="281"/>
      <c r="D60" s="313" t="s">
        <v>331</v>
      </c>
      <c r="E60" s="288">
        <v>150000</v>
      </c>
      <c r="F60" s="289">
        <v>30000</v>
      </c>
      <c r="G60" s="289">
        <v>20000</v>
      </c>
      <c r="H60" s="289">
        <v>200000</v>
      </c>
      <c r="I60" s="289">
        <v>0</v>
      </c>
      <c r="J60" s="289">
        <v>0</v>
      </c>
      <c r="K60" s="293">
        <v>200000</v>
      </c>
      <c r="L60" s="293">
        <v>200000</v>
      </c>
      <c r="M60" s="291">
        <f t="shared" ref="M60:M69" si="5">SUM(K60:L60)</f>
        <v>400000</v>
      </c>
      <c r="N60" s="264">
        <f t="shared" si="3"/>
        <v>0</v>
      </c>
      <c r="O60" s="243"/>
      <c r="P60" s="243"/>
      <c r="Q60" s="243"/>
      <c r="R60" s="243"/>
    </row>
    <row r="61" spans="1:18" s="244" customFormat="1" ht="12.75" x14ac:dyDescent="0.2">
      <c r="A61" s="300"/>
      <c r="B61" s="301">
        <v>2101</v>
      </c>
      <c r="C61" s="302"/>
      <c r="D61" s="303" t="s">
        <v>203</v>
      </c>
      <c r="E61" s="297">
        <f t="shared" ref="E61:L61" si="6">SUM(E60:E60)</f>
        <v>150000</v>
      </c>
      <c r="F61" s="298">
        <f t="shared" si="6"/>
        <v>30000</v>
      </c>
      <c r="G61" s="298">
        <f t="shared" si="6"/>
        <v>20000</v>
      </c>
      <c r="H61" s="298">
        <f t="shared" si="6"/>
        <v>200000</v>
      </c>
      <c r="I61" s="298">
        <f t="shared" si="6"/>
        <v>0</v>
      </c>
      <c r="J61" s="298">
        <f t="shared" si="6"/>
        <v>0</v>
      </c>
      <c r="K61" s="314">
        <f t="shared" si="6"/>
        <v>200000</v>
      </c>
      <c r="L61" s="314">
        <f t="shared" si="6"/>
        <v>200000</v>
      </c>
      <c r="M61" s="291">
        <f t="shared" si="5"/>
        <v>400000</v>
      </c>
      <c r="N61" s="264">
        <f t="shared" si="3"/>
        <v>0</v>
      </c>
      <c r="O61" s="243"/>
      <c r="P61" s="243"/>
      <c r="Q61" s="243"/>
      <c r="R61" s="243"/>
    </row>
    <row r="62" spans="1:18" s="244" customFormat="1" ht="12.75" x14ac:dyDescent="0.2">
      <c r="A62" s="273"/>
      <c r="B62" s="274">
        <v>2200</v>
      </c>
      <c r="C62" s="279" t="s">
        <v>22</v>
      </c>
      <c r="D62" s="312" t="s">
        <v>239</v>
      </c>
      <c r="E62" s="288"/>
      <c r="F62" s="289"/>
      <c r="G62" s="289"/>
      <c r="H62" s="289"/>
      <c r="I62" s="289"/>
      <c r="J62" s="289"/>
      <c r="K62" s="293"/>
      <c r="L62" s="293"/>
      <c r="M62" s="291">
        <f t="shared" si="5"/>
        <v>0</v>
      </c>
      <c r="N62" s="264">
        <f t="shared" si="3"/>
        <v>0</v>
      </c>
      <c r="O62" s="243"/>
      <c r="P62" s="243"/>
      <c r="Q62" s="243"/>
      <c r="R62" s="243"/>
    </row>
    <row r="63" spans="1:18" s="244" customFormat="1" ht="12.75" x14ac:dyDescent="0.2">
      <c r="A63" s="273"/>
      <c r="B63" s="274"/>
      <c r="C63" s="279"/>
      <c r="D63" s="312" t="s">
        <v>240</v>
      </c>
      <c r="E63" s="288"/>
      <c r="F63" s="289"/>
      <c r="G63" s="289"/>
      <c r="H63" s="289"/>
      <c r="I63" s="289"/>
      <c r="J63" s="289"/>
      <c r="M63" s="291">
        <f t="shared" si="5"/>
        <v>0</v>
      </c>
      <c r="N63" s="264">
        <f t="shared" si="3"/>
        <v>0</v>
      </c>
      <c r="O63" s="243"/>
      <c r="P63" s="243"/>
      <c r="Q63" s="243"/>
      <c r="R63" s="243"/>
    </row>
    <row r="64" spans="1:18" s="244" customFormat="1" ht="25.5" x14ac:dyDescent="0.2">
      <c r="A64" s="273"/>
      <c r="B64" s="280">
        <v>2201</v>
      </c>
      <c r="C64" s="281"/>
      <c r="D64" s="313" t="s">
        <v>332</v>
      </c>
      <c r="E64" s="288">
        <v>150000</v>
      </c>
      <c r="F64" s="289">
        <v>117000</v>
      </c>
      <c r="G64" s="289">
        <v>0</v>
      </c>
      <c r="H64" s="289"/>
      <c r="I64" s="289">
        <v>0</v>
      </c>
      <c r="J64" s="289">
        <v>0</v>
      </c>
      <c r="K64" s="293">
        <v>133500</v>
      </c>
      <c r="L64" s="293">
        <v>133500</v>
      </c>
      <c r="M64" s="291">
        <f t="shared" si="5"/>
        <v>267000</v>
      </c>
      <c r="N64" s="264">
        <f t="shared" si="3"/>
        <v>0</v>
      </c>
      <c r="O64" s="243"/>
      <c r="P64" s="243"/>
      <c r="Q64" s="243"/>
      <c r="R64" s="243"/>
    </row>
    <row r="65" spans="1:18" s="244" customFormat="1" ht="12.75" x14ac:dyDescent="0.2">
      <c r="A65" s="300"/>
      <c r="B65" s="301">
        <v>2201</v>
      </c>
      <c r="C65" s="302"/>
      <c r="D65" s="303" t="s">
        <v>203</v>
      </c>
      <c r="E65" s="297">
        <f>SUM(E64:E64)</f>
        <v>150000</v>
      </c>
      <c r="F65" s="298">
        <f>SUM(F64:F64)</f>
        <v>117000</v>
      </c>
      <c r="G65" s="298">
        <f>SUM(G64:G64)</f>
        <v>0</v>
      </c>
      <c r="H65" s="298"/>
      <c r="I65" s="298">
        <f>SUM(I64:I64)</f>
        <v>0</v>
      </c>
      <c r="J65" s="298">
        <f>SUM(J64:J64)</f>
        <v>0</v>
      </c>
      <c r="K65" s="314">
        <f>SUM(K64:K64)</f>
        <v>133500</v>
      </c>
      <c r="L65" s="314">
        <f>SUM(L64:L64)</f>
        <v>133500</v>
      </c>
      <c r="M65" s="291">
        <f t="shared" si="5"/>
        <v>267000</v>
      </c>
      <c r="N65" s="264">
        <f t="shared" si="3"/>
        <v>0</v>
      </c>
      <c r="O65" s="243"/>
      <c r="P65" s="243"/>
      <c r="Q65" s="243"/>
      <c r="R65" s="243"/>
    </row>
    <row r="66" spans="1:18" s="244" customFormat="1" ht="12.75" x14ac:dyDescent="0.2">
      <c r="A66" s="273"/>
      <c r="B66" s="274">
        <v>2300</v>
      </c>
      <c r="C66" s="279" t="s">
        <v>22</v>
      </c>
      <c r="D66" s="312" t="s">
        <v>246</v>
      </c>
      <c r="E66" s="288"/>
      <c r="F66" s="289"/>
      <c r="G66" s="289"/>
      <c r="H66" s="289"/>
      <c r="I66" s="289"/>
      <c r="J66" s="289"/>
      <c r="K66" s="293"/>
      <c r="L66" s="293"/>
      <c r="M66" s="291">
        <f t="shared" si="5"/>
        <v>0</v>
      </c>
      <c r="N66" s="264">
        <f t="shared" si="3"/>
        <v>0</v>
      </c>
      <c r="O66" s="243"/>
      <c r="P66" s="243"/>
      <c r="Q66" s="243"/>
      <c r="R66" s="243"/>
    </row>
    <row r="67" spans="1:18" s="244" customFormat="1" ht="12.75" x14ac:dyDescent="0.2">
      <c r="A67" s="273"/>
      <c r="B67" s="280">
        <v>2301</v>
      </c>
      <c r="C67" s="281">
        <v>11</v>
      </c>
      <c r="D67" s="282"/>
      <c r="E67" s="288">
        <f>SUM(K67:L67)</f>
        <v>0</v>
      </c>
      <c r="F67" s="289">
        <v>0</v>
      </c>
      <c r="G67" s="289">
        <v>0</v>
      </c>
      <c r="H67" s="289"/>
      <c r="I67" s="289">
        <v>0</v>
      </c>
      <c r="J67" s="289">
        <v>0</v>
      </c>
      <c r="K67" s="293">
        <v>0</v>
      </c>
      <c r="L67" s="293">
        <v>0</v>
      </c>
      <c r="M67" s="291">
        <f t="shared" si="5"/>
        <v>0</v>
      </c>
      <c r="N67" s="264">
        <f t="shared" si="3"/>
        <v>0</v>
      </c>
      <c r="O67" s="243"/>
      <c r="P67" s="243"/>
      <c r="Q67" s="243"/>
      <c r="R67" s="243"/>
    </row>
    <row r="68" spans="1:18" s="244" customFormat="1" ht="12.75" x14ac:dyDescent="0.2">
      <c r="A68" s="300"/>
      <c r="B68" s="301">
        <v>2301</v>
      </c>
      <c r="C68" s="302"/>
      <c r="D68" s="303" t="s">
        <v>203</v>
      </c>
      <c r="E68" s="297">
        <f>SUM(E67:E67)</f>
        <v>0</v>
      </c>
      <c r="F68" s="298">
        <f>SUM(F67:F67)</f>
        <v>0</v>
      </c>
      <c r="G68" s="298">
        <f>SUM(G67:G67)</f>
        <v>0</v>
      </c>
      <c r="H68" s="298" t="s">
        <v>333</v>
      </c>
      <c r="I68" s="298">
        <f>SUM(I67:I67)</f>
        <v>0</v>
      </c>
      <c r="J68" s="298">
        <f>SUM(J67:J67)</f>
        <v>0</v>
      </c>
      <c r="K68" s="314">
        <f>SUM(K67:K67)</f>
        <v>0</v>
      </c>
      <c r="L68" s="314">
        <f>SUM(L67:L67)</f>
        <v>0</v>
      </c>
      <c r="M68" s="291">
        <f t="shared" si="5"/>
        <v>0</v>
      </c>
      <c r="N68" s="264">
        <f t="shared" si="3"/>
        <v>0</v>
      </c>
      <c r="O68" s="243"/>
      <c r="P68" s="243"/>
      <c r="Q68" s="243"/>
      <c r="R68" s="243"/>
    </row>
    <row r="69" spans="1:18" s="244" customFormat="1" ht="13.5" thickBot="1" x14ac:dyDescent="0.25">
      <c r="A69" s="304"/>
      <c r="B69" s="306"/>
      <c r="C69" s="315"/>
      <c r="D69" s="316" t="s">
        <v>229</v>
      </c>
      <c r="E69" s="308">
        <f t="shared" ref="E69:L69" si="7">SUM(E68,E65,E61)</f>
        <v>300000</v>
      </c>
      <c r="F69" s="309">
        <f t="shared" si="7"/>
        <v>147000</v>
      </c>
      <c r="G69" s="309">
        <f t="shared" si="7"/>
        <v>20000</v>
      </c>
      <c r="H69" s="309">
        <f t="shared" si="7"/>
        <v>200000</v>
      </c>
      <c r="I69" s="309">
        <f t="shared" si="7"/>
        <v>0</v>
      </c>
      <c r="J69" s="309">
        <f t="shared" si="7"/>
        <v>0</v>
      </c>
      <c r="K69" s="309">
        <f t="shared" si="7"/>
        <v>333500</v>
      </c>
      <c r="L69" s="309">
        <f t="shared" si="7"/>
        <v>333500</v>
      </c>
      <c r="M69" s="310">
        <f t="shared" si="5"/>
        <v>667000</v>
      </c>
      <c r="N69" s="264">
        <f t="shared" si="3"/>
        <v>0</v>
      </c>
      <c r="O69" s="243"/>
      <c r="P69" s="243"/>
      <c r="Q69" s="243"/>
      <c r="R69" s="243"/>
    </row>
    <row r="70" spans="1:18" s="244" customFormat="1" ht="12.75" x14ac:dyDescent="0.2">
      <c r="A70" s="268">
        <v>30</v>
      </c>
      <c r="B70" s="274" t="s">
        <v>251</v>
      </c>
      <c r="C70" s="279"/>
      <c r="D70" s="311"/>
      <c r="E70" s="288"/>
      <c r="F70" s="289"/>
      <c r="G70" s="289"/>
      <c r="H70" s="289"/>
      <c r="I70" s="289"/>
      <c r="J70" s="289"/>
      <c r="K70" s="293"/>
      <c r="L70" s="293"/>
      <c r="M70" s="291"/>
      <c r="N70" s="264">
        <f t="shared" si="3"/>
        <v>0</v>
      </c>
      <c r="O70" s="243"/>
      <c r="P70" s="243"/>
      <c r="Q70" s="243"/>
      <c r="R70" s="243"/>
    </row>
    <row r="71" spans="1:18" s="244" customFormat="1" ht="12.75" hidden="1" customHeight="1" x14ac:dyDescent="0.2">
      <c r="A71" s="273"/>
      <c r="B71" s="274">
        <v>3100</v>
      </c>
      <c r="C71" s="279"/>
      <c r="D71" s="312" t="s">
        <v>253</v>
      </c>
      <c r="E71" s="288"/>
      <c r="F71" s="289"/>
      <c r="G71" s="289"/>
      <c r="H71" s="289"/>
      <c r="I71" s="289"/>
      <c r="J71" s="289"/>
      <c r="K71" s="293"/>
      <c r="L71" s="293"/>
      <c r="M71" s="291"/>
      <c r="N71" s="264">
        <f t="shared" si="3"/>
        <v>0</v>
      </c>
      <c r="O71" s="243"/>
      <c r="P71" s="243"/>
      <c r="Q71" s="243"/>
      <c r="R71" s="243"/>
    </row>
    <row r="72" spans="1:18" s="244" customFormat="1" ht="12.75" hidden="1" customHeight="1" x14ac:dyDescent="0.2">
      <c r="A72" s="273"/>
      <c r="B72" s="274"/>
      <c r="C72" s="279"/>
      <c r="D72" s="312" t="s">
        <v>254</v>
      </c>
      <c r="E72" s="288">
        <v>0</v>
      </c>
      <c r="F72" s="289"/>
      <c r="G72" s="289"/>
      <c r="H72" s="289"/>
      <c r="I72" s="289"/>
      <c r="J72" s="289"/>
      <c r="K72" s="293">
        <v>0</v>
      </c>
      <c r="L72" s="293">
        <v>0</v>
      </c>
      <c r="M72" s="291">
        <f>SUM(K72:L72)</f>
        <v>0</v>
      </c>
      <c r="N72" s="264">
        <f t="shared" si="3"/>
        <v>0</v>
      </c>
      <c r="O72" s="243"/>
      <c r="P72" s="243"/>
      <c r="Q72" s="243"/>
      <c r="R72" s="243"/>
    </row>
    <row r="73" spans="1:18" s="244" customFormat="1" ht="12.75" hidden="1" customHeight="1" x14ac:dyDescent="0.2">
      <c r="A73" s="273"/>
      <c r="B73" s="280">
        <v>3101</v>
      </c>
      <c r="C73" s="281"/>
      <c r="D73" s="282"/>
      <c r="E73" s="288">
        <v>0</v>
      </c>
      <c r="F73" s="289"/>
      <c r="G73" s="289"/>
      <c r="H73" s="289"/>
      <c r="I73" s="289"/>
      <c r="J73" s="289"/>
      <c r="K73" s="293">
        <v>0</v>
      </c>
      <c r="L73" s="293">
        <v>0</v>
      </c>
      <c r="M73" s="291">
        <f>SUM(K73:L73)</f>
        <v>0</v>
      </c>
      <c r="N73" s="264">
        <f t="shared" si="3"/>
        <v>0</v>
      </c>
      <c r="O73" s="243"/>
      <c r="P73" s="243"/>
      <c r="Q73" s="243"/>
      <c r="R73" s="243"/>
    </row>
    <row r="74" spans="1:18" s="244" customFormat="1" ht="12.75" hidden="1" customHeight="1" x14ac:dyDescent="0.2">
      <c r="A74" s="273"/>
      <c r="B74" s="280">
        <v>3101</v>
      </c>
      <c r="C74" s="281"/>
      <c r="D74" s="282"/>
      <c r="E74" s="288">
        <v>0</v>
      </c>
      <c r="F74" s="289"/>
      <c r="G74" s="289"/>
      <c r="H74" s="289"/>
      <c r="I74" s="289"/>
      <c r="J74" s="289"/>
      <c r="K74" s="293">
        <v>0</v>
      </c>
      <c r="L74" s="293">
        <v>0</v>
      </c>
      <c r="M74" s="291">
        <f>SUM(K74:L74)</f>
        <v>0</v>
      </c>
      <c r="N74" s="264">
        <f t="shared" si="3"/>
        <v>0</v>
      </c>
      <c r="O74" s="243"/>
      <c r="P74" s="243"/>
      <c r="Q74" s="243"/>
      <c r="R74" s="243"/>
    </row>
    <row r="75" spans="1:18" s="244" customFormat="1" ht="12.75" hidden="1" customHeight="1" x14ac:dyDescent="0.2">
      <c r="A75" s="273"/>
      <c r="B75" s="280">
        <v>3101</v>
      </c>
      <c r="C75" s="281"/>
      <c r="D75" s="282"/>
      <c r="E75" s="288">
        <v>0</v>
      </c>
      <c r="F75" s="289"/>
      <c r="G75" s="289"/>
      <c r="H75" s="289"/>
      <c r="I75" s="289"/>
      <c r="J75" s="289"/>
      <c r="K75" s="293">
        <v>0</v>
      </c>
      <c r="L75" s="293">
        <v>0</v>
      </c>
      <c r="M75" s="291">
        <f>SUM(K75:L75)</f>
        <v>0</v>
      </c>
      <c r="N75" s="264">
        <f t="shared" si="3"/>
        <v>0</v>
      </c>
      <c r="O75" s="243"/>
      <c r="P75" s="243"/>
      <c r="Q75" s="243"/>
      <c r="R75" s="243"/>
    </row>
    <row r="76" spans="1:18" s="244" customFormat="1" ht="12.75" hidden="1" customHeight="1" x14ac:dyDescent="0.2">
      <c r="A76" s="298"/>
      <c r="B76" s="301">
        <v>3101</v>
      </c>
      <c r="C76" s="298"/>
      <c r="D76" s="317" t="s">
        <v>203</v>
      </c>
      <c r="E76" s="297">
        <v>0</v>
      </c>
      <c r="F76" s="298"/>
      <c r="G76" s="298"/>
      <c r="H76" s="298"/>
      <c r="I76" s="298"/>
      <c r="J76" s="298"/>
      <c r="K76" s="314">
        <v>0</v>
      </c>
      <c r="L76" s="314">
        <v>0</v>
      </c>
      <c r="M76" s="291">
        <f>SUM(K76:L76)</f>
        <v>0</v>
      </c>
      <c r="N76" s="264">
        <f t="shared" si="3"/>
        <v>0</v>
      </c>
      <c r="O76" s="243"/>
      <c r="P76" s="243"/>
      <c r="Q76" s="243"/>
      <c r="R76" s="243"/>
    </row>
    <row r="77" spans="1:18" s="244" customFormat="1" ht="25.5" x14ac:dyDescent="0.2">
      <c r="A77" s="273"/>
      <c r="B77" s="274">
        <v>3200</v>
      </c>
      <c r="C77" s="279" t="s">
        <v>22</v>
      </c>
      <c r="D77" s="276" t="s">
        <v>38</v>
      </c>
      <c r="E77" s="288"/>
      <c r="F77" s="289"/>
      <c r="G77" s="289"/>
      <c r="H77" s="289"/>
      <c r="I77" s="289"/>
      <c r="J77" s="289"/>
      <c r="K77" s="293"/>
      <c r="L77" s="293"/>
      <c r="M77" s="291"/>
      <c r="N77" s="264">
        <f t="shared" si="3"/>
        <v>0</v>
      </c>
      <c r="O77" s="243"/>
      <c r="P77" s="243"/>
      <c r="Q77" s="243"/>
      <c r="R77" s="243"/>
    </row>
    <row r="78" spans="1:18" s="244" customFormat="1" ht="12.75" x14ac:dyDescent="0.2">
      <c r="A78" s="300"/>
      <c r="B78" s="301">
        <v>3201</v>
      </c>
      <c r="C78" s="302"/>
      <c r="D78" s="303" t="s">
        <v>203</v>
      </c>
      <c r="E78" s="297" t="s">
        <v>333</v>
      </c>
      <c r="F78" s="298" t="s">
        <v>333</v>
      </c>
      <c r="G78" s="298" t="s">
        <v>333</v>
      </c>
      <c r="H78" s="298" t="s">
        <v>333</v>
      </c>
      <c r="I78" s="298" t="s">
        <v>333</v>
      </c>
      <c r="J78" s="298" t="s">
        <v>333</v>
      </c>
      <c r="K78" s="298" t="s">
        <v>333</v>
      </c>
      <c r="L78" s="298" t="s">
        <v>333</v>
      </c>
      <c r="M78" s="298" t="s">
        <v>333</v>
      </c>
      <c r="N78" s="264">
        <v>0</v>
      </c>
      <c r="O78" s="243"/>
      <c r="P78" s="243"/>
      <c r="Q78" s="243"/>
      <c r="R78" s="243"/>
    </row>
    <row r="79" spans="1:18" s="244" customFormat="1" ht="12.75" x14ac:dyDescent="0.2">
      <c r="A79" s="273"/>
      <c r="B79" s="274">
        <v>3300</v>
      </c>
      <c r="C79" s="279" t="s">
        <v>22</v>
      </c>
      <c r="D79" s="312" t="s">
        <v>92</v>
      </c>
      <c r="E79" s="288"/>
      <c r="F79" s="289"/>
      <c r="G79" s="289"/>
      <c r="H79" s="289"/>
      <c r="I79" s="289"/>
      <c r="J79" s="289"/>
      <c r="K79" s="293"/>
      <c r="L79" s="293"/>
      <c r="M79" s="291"/>
      <c r="N79" s="264">
        <f t="shared" ref="N79:N115" si="8">SUM(E79:J79)-M79</f>
        <v>0</v>
      </c>
      <c r="O79" s="243"/>
      <c r="P79" s="243"/>
      <c r="Q79" s="243"/>
      <c r="R79" s="243"/>
    </row>
    <row r="80" spans="1:18" s="244" customFormat="1" ht="12.75" x14ac:dyDescent="0.2">
      <c r="A80" s="273"/>
      <c r="B80" s="280">
        <v>3301</v>
      </c>
      <c r="C80" s="281">
        <v>13</v>
      </c>
      <c r="D80" s="318" t="s">
        <v>334</v>
      </c>
      <c r="E80" s="288">
        <v>20000</v>
      </c>
      <c r="F80" s="289">
        <v>0</v>
      </c>
      <c r="G80" s="289">
        <v>0</v>
      </c>
      <c r="H80" s="289"/>
      <c r="I80" s="289">
        <v>0</v>
      </c>
      <c r="J80" s="289">
        <v>0</v>
      </c>
      <c r="K80" s="289">
        <v>20000</v>
      </c>
      <c r="L80" s="289">
        <v>0</v>
      </c>
      <c r="M80" s="291">
        <f>SUM(K80:L80)</f>
        <v>20000</v>
      </c>
      <c r="N80" s="264">
        <f t="shared" si="8"/>
        <v>0</v>
      </c>
      <c r="O80" s="243"/>
      <c r="P80" s="243"/>
      <c r="Q80" s="243"/>
      <c r="R80" s="243"/>
    </row>
    <row r="81" spans="1:18" s="244" customFormat="1" ht="12.75" x14ac:dyDescent="0.2">
      <c r="A81" s="273"/>
      <c r="B81" s="280">
        <v>3301</v>
      </c>
      <c r="C81" s="281">
        <v>22</v>
      </c>
      <c r="D81" s="318" t="s">
        <v>335</v>
      </c>
      <c r="E81" s="288">
        <v>0</v>
      </c>
      <c r="F81" s="289">
        <f>SUM(K81:L81)</f>
        <v>200000</v>
      </c>
      <c r="G81" s="289">
        <v>0</v>
      </c>
      <c r="H81" s="289"/>
      <c r="I81" s="289">
        <v>0</v>
      </c>
      <c r="J81" s="289">
        <v>0</v>
      </c>
      <c r="K81" s="289">
        <v>100000</v>
      </c>
      <c r="L81" s="289">
        <v>100000</v>
      </c>
      <c r="M81" s="291">
        <f>SUM(K81:L81)</f>
        <v>200000</v>
      </c>
      <c r="N81" s="264">
        <f t="shared" si="8"/>
        <v>0</v>
      </c>
      <c r="O81" s="243"/>
      <c r="P81" s="243"/>
      <c r="Q81" s="243"/>
      <c r="R81" s="243"/>
    </row>
    <row r="82" spans="1:18" s="244" customFormat="1" ht="12.75" x14ac:dyDescent="0.2">
      <c r="A82" s="300"/>
      <c r="B82" s="301">
        <v>3301</v>
      </c>
      <c r="C82" s="302"/>
      <c r="D82" s="303" t="s">
        <v>203</v>
      </c>
      <c r="E82" s="297">
        <f t="shared" ref="E82:L82" si="9">SUM(E80:E81)</f>
        <v>20000</v>
      </c>
      <c r="F82" s="298">
        <f t="shared" si="9"/>
        <v>200000</v>
      </c>
      <c r="G82" s="298">
        <f t="shared" si="9"/>
        <v>0</v>
      </c>
      <c r="H82" s="298">
        <f t="shared" si="9"/>
        <v>0</v>
      </c>
      <c r="I82" s="298">
        <f t="shared" si="9"/>
        <v>0</v>
      </c>
      <c r="J82" s="298">
        <f t="shared" si="9"/>
        <v>0</v>
      </c>
      <c r="K82" s="298">
        <f t="shared" si="9"/>
        <v>120000</v>
      </c>
      <c r="L82" s="298">
        <f t="shared" si="9"/>
        <v>100000</v>
      </c>
      <c r="M82" s="291">
        <f>SUM(K82:L82)</f>
        <v>220000</v>
      </c>
      <c r="N82" s="264">
        <f t="shared" si="8"/>
        <v>0</v>
      </c>
      <c r="O82" s="243"/>
      <c r="P82" s="243"/>
      <c r="Q82" s="243"/>
      <c r="R82" s="243"/>
    </row>
    <row r="83" spans="1:18" s="244" customFormat="1" ht="13.5" thickBot="1" x14ac:dyDescent="0.25">
      <c r="A83" s="304"/>
      <c r="B83" s="306"/>
      <c r="C83" s="315"/>
      <c r="D83" s="316" t="s">
        <v>229</v>
      </c>
      <c r="E83" s="308">
        <f>SUM(E82,E78)</f>
        <v>20000</v>
      </c>
      <c r="F83" s="309">
        <f>SUM(F82,F78)</f>
        <v>200000</v>
      </c>
      <c r="G83" s="309">
        <f>SUM(G82,G78)</f>
        <v>0</v>
      </c>
      <c r="H83" s="309"/>
      <c r="I83" s="309">
        <f>SUM(I82,I78)</f>
        <v>0</v>
      </c>
      <c r="J83" s="309">
        <f>SUM(J82,J78)</f>
        <v>0</v>
      </c>
      <c r="K83" s="309">
        <f>SUM(K82,K78)</f>
        <v>120000</v>
      </c>
      <c r="L83" s="309">
        <f>SUM(L82,L78)</f>
        <v>100000</v>
      </c>
      <c r="M83" s="310">
        <f>SUM(K83:L83)</f>
        <v>220000</v>
      </c>
      <c r="N83" s="264">
        <f t="shared" si="8"/>
        <v>0</v>
      </c>
      <c r="O83" s="243"/>
      <c r="P83" s="243"/>
      <c r="Q83" s="243"/>
      <c r="R83" s="243"/>
    </row>
    <row r="84" spans="1:18" s="244" customFormat="1" ht="12.75" x14ac:dyDescent="0.2">
      <c r="A84" s="268">
        <v>40</v>
      </c>
      <c r="B84" s="274" t="s">
        <v>97</v>
      </c>
      <c r="C84" s="279"/>
      <c r="D84" s="311"/>
      <c r="E84" s="288"/>
      <c r="F84" s="289"/>
      <c r="G84" s="289"/>
      <c r="H84" s="289"/>
      <c r="I84" s="289"/>
      <c r="J84" s="289"/>
      <c r="K84" s="293"/>
      <c r="L84" s="293"/>
      <c r="M84" s="291"/>
      <c r="N84" s="264">
        <f t="shared" si="8"/>
        <v>0</v>
      </c>
      <c r="O84" s="243"/>
      <c r="P84" s="243"/>
      <c r="Q84" s="243"/>
      <c r="R84" s="243"/>
    </row>
    <row r="85" spans="1:18" s="244" customFormat="1" ht="12.75" x14ac:dyDescent="0.2">
      <c r="A85" s="273"/>
      <c r="B85" s="274">
        <v>4100</v>
      </c>
      <c r="C85" s="279" t="s">
        <v>73</v>
      </c>
      <c r="D85" s="312" t="s">
        <v>99</v>
      </c>
      <c r="E85" s="288"/>
      <c r="F85" s="289"/>
      <c r="G85" s="289"/>
      <c r="H85" s="289"/>
      <c r="I85" s="289"/>
      <c r="J85" s="289"/>
      <c r="K85" s="293"/>
      <c r="L85" s="293"/>
      <c r="M85" s="291"/>
      <c r="N85" s="264">
        <f t="shared" si="8"/>
        <v>0</v>
      </c>
      <c r="O85" s="243"/>
      <c r="P85" s="243"/>
      <c r="Q85" s="243"/>
      <c r="R85" s="243"/>
    </row>
    <row r="86" spans="1:18" s="244" customFormat="1" ht="12.75" x14ac:dyDescent="0.2">
      <c r="A86" s="273"/>
      <c r="B86" s="280"/>
      <c r="C86" s="279"/>
      <c r="D86" s="312" t="s">
        <v>100</v>
      </c>
      <c r="E86" s="288"/>
      <c r="F86" s="289"/>
      <c r="G86" s="289"/>
      <c r="H86" s="289"/>
      <c r="I86" s="289"/>
      <c r="J86" s="289"/>
      <c r="K86" s="293"/>
      <c r="L86" s="293"/>
      <c r="M86" s="291"/>
      <c r="N86" s="264">
        <f t="shared" si="8"/>
        <v>0</v>
      </c>
      <c r="O86" s="243"/>
      <c r="P86" s="243"/>
      <c r="Q86" s="243"/>
      <c r="R86" s="243"/>
    </row>
    <row r="87" spans="1:18" s="244" customFormat="1" ht="12.75" x14ac:dyDescent="0.2">
      <c r="A87" s="300"/>
      <c r="B87" s="301">
        <v>4101</v>
      </c>
      <c r="C87" s="302"/>
      <c r="D87" s="303" t="s">
        <v>203</v>
      </c>
      <c r="E87" s="297" t="s">
        <v>333</v>
      </c>
      <c r="F87" s="298" t="s">
        <v>333</v>
      </c>
      <c r="G87" s="298" t="s">
        <v>333</v>
      </c>
      <c r="H87" s="298" t="s">
        <v>333</v>
      </c>
      <c r="I87" s="298" t="s">
        <v>333</v>
      </c>
      <c r="J87" s="298" t="s">
        <v>333</v>
      </c>
      <c r="K87" s="298" t="s">
        <v>333</v>
      </c>
      <c r="L87" s="298" t="s">
        <v>333</v>
      </c>
      <c r="M87" s="291">
        <f>SUM(K87:L87)</f>
        <v>0</v>
      </c>
      <c r="N87" s="264">
        <f t="shared" si="8"/>
        <v>0</v>
      </c>
      <c r="O87" s="243"/>
      <c r="P87" s="243"/>
      <c r="Q87" s="243"/>
      <c r="R87" s="243"/>
    </row>
    <row r="88" spans="1:18" s="244" customFormat="1" ht="12.75" x14ac:dyDescent="0.2">
      <c r="A88" s="273"/>
      <c r="B88" s="274">
        <v>4200</v>
      </c>
      <c r="C88" s="279" t="s">
        <v>22</v>
      </c>
      <c r="D88" s="312" t="s">
        <v>105</v>
      </c>
      <c r="E88" s="288"/>
      <c r="F88" s="289"/>
      <c r="G88" s="289"/>
      <c r="H88" s="289"/>
      <c r="I88" s="289"/>
      <c r="J88" s="289"/>
      <c r="K88" s="293"/>
      <c r="L88" s="293"/>
      <c r="M88" s="291"/>
      <c r="N88" s="264">
        <f t="shared" si="8"/>
        <v>0</v>
      </c>
      <c r="O88" s="243"/>
      <c r="P88" s="243"/>
      <c r="Q88" s="243"/>
      <c r="R88" s="243"/>
    </row>
    <row r="89" spans="1:18" s="244" customFormat="1" ht="12.75" x14ac:dyDescent="0.2">
      <c r="A89" s="273"/>
      <c r="B89" s="274"/>
      <c r="C89" s="279"/>
      <c r="D89" s="312" t="s">
        <v>106</v>
      </c>
      <c r="E89" s="288"/>
      <c r="F89" s="289"/>
      <c r="G89" s="289"/>
      <c r="H89" s="289"/>
      <c r="I89" s="289"/>
      <c r="J89" s="289"/>
      <c r="K89" s="293"/>
      <c r="L89" s="293"/>
      <c r="M89" s="291"/>
      <c r="N89" s="264">
        <f t="shared" si="8"/>
        <v>0</v>
      </c>
      <c r="O89" s="243"/>
      <c r="P89" s="243"/>
      <c r="Q89" s="243"/>
      <c r="R89" s="243"/>
    </row>
    <row r="90" spans="1:18" s="244" customFormat="1" ht="12.75" x14ac:dyDescent="0.2">
      <c r="A90" s="300"/>
      <c r="B90" s="301">
        <v>4201</v>
      </c>
      <c r="C90" s="302"/>
      <c r="D90" s="303" t="s">
        <v>203</v>
      </c>
      <c r="E90" s="297" t="s">
        <v>333</v>
      </c>
      <c r="F90" s="298" t="s">
        <v>333</v>
      </c>
      <c r="G90" s="298" t="s">
        <v>333</v>
      </c>
      <c r="H90" s="298" t="s">
        <v>333</v>
      </c>
      <c r="I90" s="298" t="s">
        <v>333</v>
      </c>
      <c r="J90" s="298" t="s">
        <v>333</v>
      </c>
      <c r="K90" s="298" t="s">
        <v>333</v>
      </c>
      <c r="L90" s="298" t="s">
        <v>333</v>
      </c>
      <c r="M90" s="291">
        <f>SUM(K90:L90)</f>
        <v>0</v>
      </c>
      <c r="N90" s="264">
        <f t="shared" si="8"/>
        <v>0</v>
      </c>
      <c r="O90" s="243"/>
      <c r="P90" s="243"/>
      <c r="Q90" s="243"/>
      <c r="R90" s="243"/>
    </row>
    <row r="91" spans="1:18" s="244" customFormat="1" ht="12.75" x14ac:dyDescent="0.2">
      <c r="A91" s="273"/>
      <c r="B91" s="274">
        <v>4300</v>
      </c>
      <c r="C91" s="279" t="s">
        <v>22</v>
      </c>
      <c r="D91" s="312" t="s">
        <v>111</v>
      </c>
      <c r="E91" s="288"/>
      <c r="F91" s="289"/>
      <c r="G91" s="289"/>
      <c r="H91" s="289"/>
      <c r="I91" s="289"/>
      <c r="J91" s="289"/>
      <c r="K91" s="293"/>
      <c r="L91" s="293"/>
      <c r="M91" s="291"/>
      <c r="N91" s="264">
        <f t="shared" si="8"/>
        <v>0</v>
      </c>
      <c r="O91" s="243"/>
      <c r="P91" s="243"/>
      <c r="Q91" s="243"/>
      <c r="R91" s="243"/>
    </row>
    <row r="92" spans="1:18" s="244" customFormat="1" ht="12.75" x14ac:dyDescent="0.2">
      <c r="A92" s="273"/>
      <c r="B92" s="274"/>
      <c r="C92" s="279"/>
      <c r="D92" s="312" t="s">
        <v>112</v>
      </c>
      <c r="E92" s="288"/>
      <c r="F92" s="289"/>
      <c r="G92" s="289"/>
      <c r="H92" s="289"/>
      <c r="I92" s="289"/>
      <c r="J92" s="289"/>
      <c r="K92" s="293"/>
      <c r="L92" s="293"/>
      <c r="M92" s="291"/>
      <c r="N92" s="264">
        <f t="shared" si="8"/>
        <v>0</v>
      </c>
      <c r="O92" s="243"/>
      <c r="P92" s="243"/>
      <c r="Q92" s="243"/>
      <c r="R92" s="243"/>
    </row>
    <row r="93" spans="1:18" s="244" customFormat="1" ht="12.75" x14ac:dyDescent="0.2">
      <c r="A93" s="300"/>
      <c r="B93" s="301">
        <v>4301</v>
      </c>
      <c r="C93" s="302"/>
      <c r="D93" s="303" t="s">
        <v>203</v>
      </c>
      <c r="E93" s="297" t="s">
        <v>333</v>
      </c>
      <c r="F93" s="298" t="s">
        <v>333</v>
      </c>
      <c r="G93" s="298" t="s">
        <v>333</v>
      </c>
      <c r="H93" s="298" t="s">
        <v>333</v>
      </c>
      <c r="I93" s="298" t="s">
        <v>333</v>
      </c>
      <c r="J93" s="298" t="s">
        <v>333</v>
      </c>
      <c r="K93" s="298" t="s">
        <v>333</v>
      </c>
      <c r="L93" s="298" t="s">
        <v>333</v>
      </c>
      <c r="M93" s="291">
        <f>SUM(K93:L93)</f>
        <v>0</v>
      </c>
      <c r="N93" s="264">
        <f t="shared" si="8"/>
        <v>0</v>
      </c>
      <c r="O93" s="243"/>
      <c r="P93" s="243"/>
      <c r="Q93" s="243"/>
      <c r="R93" s="243"/>
    </row>
    <row r="94" spans="1:18" s="244" customFormat="1" ht="13.5" thickBot="1" x14ac:dyDescent="0.25">
      <c r="A94" s="304"/>
      <c r="B94" s="305"/>
      <c r="C94" s="319"/>
      <c r="D94" s="316" t="s">
        <v>229</v>
      </c>
      <c r="E94" s="308">
        <f t="shared" ref="E94:L94" si="10">SUM(E93,E90,E87)</f>
        <v>0</v>
      </c>
      <c r="F94" s="309">
        <f t="shared" si="10"/>
        <v>0</v>
      </c>
      <c r="G94" s="309">
        <f t="shared" si="10"/>
        <v>0</v>
      </c>
      <c r="H94" s="309">
        <f t="shared" si="10"/>
        <v>0</v>
      </c>
      <c r="I94" s="309">
        <f t="shared" si="10"/>
        <v>0</v>
      </c>
      <c r="J94" s="309">
        <f t="shared" si="10"/>
        <v>0</v>
      </c>
      <c r="K94" s="309">
        <f t="shared" si="10"/>
        <v>0</v>
      </c>
      <c r="L94" s="309">
        <f t="shared" si="10"/>
        <v>0</v>
      </c>
      <c r="M94" s="310">
        <f>SUM(K94:L94)</f>
        <v>0</v>
      </c>
      <c r="N94" s="264">
        <f t="shared" si="8"/>
        <v>0</v>
      </c>
      <c r="O94" s="243"/>
      <c r="P94" s="243"/>
      <c r="Q94" s="243"/>
      <c r="R94" s="243"/>
    </row>
    <row r="95" spans="1:18" s="244" customFormat="1" ht="12.75" x14ac:dyDescent="0.2">
      <c r="A95" s="268">
        <v>50</v>
      </c>
      <c r="B95" s="274" t="s">
        <v>117</v>
      </c>
      <c r="C95" s="279"/>
      <c r="D95" s="311"/>
      <c r="E95" s="288"/>
      <c r="F95" s="289"/>
      <c r="G95" s="289"/>
      <c r="H95" s="289"/>
      <c r="I95" s="289"/>
      <c r="J95" s="289"/>
      <c r="K95" s="293"/>
      <c r="L95" s="293"/>
      <c r="M95" s="291"/>
      <c r="N95" s="264">
        <f t="shared" si="8"/>
        <v>0</v>
      </c>
      <c r="O95" s="243"/>
      <c r="P95" s="243"/>
      <c r="Q95" s="243"/>
      <c r="R95" s="243"/>
    </row>
    <row r="96" spans="1:18" s="244" customFormat="1" ht="12.75" x14ac:dyDescent="0.2">
      <c r="A96" s="273"/>
      <c r="B96" s="274">
        <v>5100</v>
      </c>
      <c r="C96" s="279" t="s">
        <v>22</v>
      </c>
      <c r="D96" s="312" t="s">
        <v>119</v>
      </c>
      <c r="E96" s="288"/>
      <c r="F96" s="289"/>
      <c r="G96" s="289"/>
      <c r="H96" s="289"/>
      <c r="I96" s="289"/>
      <c r="J96" s="289"/>
      <c r="K96" s="293"/>
      <c r="L96" s="293"/>
      <c r="M96" s="291">
        <f>SUM(K96:L96)</f>
        <v>0</v>
      </c>
      <c r="N96" s="264">
        <f t="shared" si="8"/>
        <v>0</v>
      </c>
      <c r="O96" s="243"/>
      <c r="P96" s="243"/>
      <c r="Q96" s="243"/>
      <c r="R96" s="243"/>
    </row>
    <row r="97" spans="1:18" s="244" customFormat="1" ht="12.75" x14ac:dyDescent="0.2">
      <c r="A97" s="273"/>
      <c r="B97" s="274"/>
      <c r="C97" s="279"/>
      <c r="D97" s="312" t="s">
        <v>120</v>
      </c>
      <c r="E97" s="288"/>
      <c r="F97" s="289"/>
      <c r="G97" s="289"/>
      <c r="H97" s="289"/>
      <c r="I97" s="289"/>
      <c r="J97" s="289"/>
      <c r="K97" s="293"/>
      <c r="L97" s="293"/>
      <c r="M97" s="291">
        <f>SUM(K97:L97)</f>
        <v>0</v>
      </c>
      <c r="N97" s="264">
        <f t="shared" si="8"/>
        <v>0</v>
      </c>
      <c r="O97" s="243"/>
      <c r="P97" s="243"/>
      <c r="Q97" s="243"/>
      <c r="R97" s="243"/>
    </row>
    <row r="98" spans="1:18" s="244" customFormat="1" ht="12.75" x14ac:dyDescent="0.2">
      <c r="A98" s="300"/>
      <c r="B98" s="301">
        <v>5101</v>
      </c>
      <c r="C98" s="302"/>
      <c r="D98" s="303" t="s">
        <v>203</v>
      </c>
      <c r="E98" s="297">
        <f>SUM(E96:E97)</f>
        <v>0</v>
      </c>
      <c r="F98" s="298">
        <f>SUM(F96:F97)</f>
        <v>0</v>
      </c>
      <c r="G98" s="298">
        <f>SUM(G96:G97)</f>
        <v>0</v>
      </c>
      <c r="H98" s="298"/>
      <c r="I98" s="298">
        <f>SUM(I96:I97)</f>
        <v>0</v>
      </c>
      <c r="J98" s="298">
        <f>SUM(J96:J97)</f>
        <v>0</v>
      </c>
      <c r="K98" s="298">
        <f>SUM(K96:K97)</f>
        <v>0</v>
      </c>
      <c r="L98" s="298">
        <f>SUM(L96:L97)</f>
        <v>0</v>
      </c>
      <c r="M98" s="291">
        <f>SUM(K98:L98)</f>
        <v>0</v>
      </c>
      <c r="N98" s="264">
        <f t="shared" si="8"/>
        <v>0</v>
      </c>
      <c r="O98" s="243"/>
      <c r="P98" s="243"/>
      <c r="Q98" s="243"/>
      <c r="R98" s="243"/>
    </row>
    <row r="99" spans="1:18" s="244" customFormat="1" ht="12.75" x14ac:dyDescent="0.2">
      <c r="A99" s="273"/>
      <c r="B99" s="274">
        <v>5200</v>
      </c>
      <c r="C99" s="279" t="s">
        <v>22</v>
      </c>
      <c r="D99" s="312" t="s">
        <v>127</v>
      </c>
      <c r="E99" s="288"/>
      <c r="F99" s="289"/>
      <c r="G99" s="289"/>
      <c r="H99" s="289"/>
      <c r="I99" s="289"/>
      <c r="J99" s="289"/>
      <c r="K99" s="293"/>
      <c r="L99" s="293"/>
      <c r="M99" s="291"/>
      <c r="N99" s="264">
        <f t="shared" si="8"/>
        <v>0</v>
      </c>
      <c r="O99" s="243"/>
      <c r="P99" s="243"/>
      <c r="Q99" s="243"/>
      <c r="R99" s="243"/>
    </row>
    <row r="100" spans="1:18" s="244" customFormat="1" ht="12.75" x14ac:dyDescent="0.2">
      <c r="A100" s="273"/>
      <c r="B100" s="274"/>
      <c r="C100" s="279"/>
      <c r="D100" s="312" t="s">
        <v>128</v>
      </c>
      <c r="E100" s="288"/>
      <c r="F100" s="289"/>
      <c r="G100" s="289"/>
      <c r="H100" s="289"/>
      <c r="I100" s="289"/>
      <c r="J100" s="289"/>
      <c r="K100" s="293"/>
      <c r="L100" s="293"/>
      <c r="M100" s="291"/>
      <c r="N100" s="264">
        <f t="shared" si="8"/>
        <v>0</v>
      </c>
      <c r="O100" s="243"/>
      <c r="P100" s="243"/>
      <c r="Q100" s="243"/>
      <c r="R100" s="243"/>
    </row>
    <row r="101" spans="1:18" s="244" customFormat="1" ht="12.75" x14ac:dyDescent="0.2">
      <c r="A101" s="273"/>
      <c r="B101" s="280">
        <v>5201</v>
      </c>
      <c r="C101" s="290" t="s">
        <v>19</v>
      </c>
      <c r="D101" s="244" t="s">
        <v>336</v>
      </c>
      <c r="E101" s="288">
        <v>0</v>
      </c>
      <c r="F101" s="289">
        <v>0</v>
      </c>
      <c r="G101" s="289">
        <f>SUM(K101:L101)</f>
        <v>8868</v>
      </c>
      <c r="H101" s="289"/>
      <c r="I101" s="289">
        <v>0</v>
      </c>
      <c r="J101" s="289">
        <v>0</v>
      </c>
      <c r="K101" s="289">
        <v>0</v>
      </c>
      <c r="L101" s="289">
        <v>8868</v>
      </c>
      <c r="M101" s="291">
        <f>SUM(K101:L101)</f>
        <v>8868</v>
      </c>
      <c r="N101" s="264">
        <f t="shared" si="8"/>
        <v>0</v>
      </c>
      <c r="O101" s="243"/>
      <c r="P101" s="243"/>
      <c r="Q101" s="243"/>
      <c r="R101" s="243"/>
    </row>
    <row r="102" spans="1:18" s="244" customFormat="1" ht="12.75" x14ac:dyDescent="0.2">
      <c r="A102" s="300"/>
      <c r="B102" s="301">
        <v>5201</v>
      </c>
      <c r="C102" s="302"/>
      <c r="D102" s="303" t="s">
        <v>203</v>
      </c>
      <c r="E102" s="297">
        <f>SUM(E101:E101)</f>
        <v>0</v>
      </c>
      <c r="F102" s="298">
        <f>SUM(F101:F101)</f>
        <v>0</v>
      </c>
      <c r="G102" s="298">
        <f>SUM(G101:G101)</f>
        <v>8868</v>
      </c>
      <c r="H102" s="298"/>
      <c r="I102" s="298">
        <f>SUM(I101:I101)</f>
        <v>0</v>
      </c>
      <c r="J102" s="298">
        <f>SUM(J101:J101)</f>
        <v>0</v>
      </c>
      <c r="K102" s="298">
        <f>SUM(K101:K101)</f>
        <v>0</v>
      </c>
      <c r="L102" s="298">
        <f>SUM(L101:L101)</f>
        <v>8868</v>
      </c>
      <c r="M102" s="291">
        <f>SUM(K102:L102)</f>
        <v>8868</v>
      </c>
      <c r="N102" s="264">
        <f t="shared" si="8"/>
        <v>0</v>
      </c>
      <c r="O102" s="243"/>
      <c r="P102" s="243"/>
      <c r="Q102" s="243"/>
      <c r="R102" s="243"/>
    </row>
    <row r="103" spans="1:18" s="244" customFormat="1" ht="12.75" x14ac:dyDescent="0.2">
      <c r="A103" s="273"/>
      <c r="B103" s="274">
        <v>5300</v>
      </c>
      <c r="C103" s="279" t="s">
        <v>22</v>
      </c>
      <c r="D103" s="312" t="s">
        <v>133</v>
      </c>
      <c r="E103" s="288"/>
      <c r="F103" s="289"/>
      <c r="G103" s="289"/>
      <c r="H103" s="289"/>
      <c r="I103" s="289"/>
      <c r="J103" s="289"/>
      <c r="K103" s="293"/>
      <c r="L103" s="293"/>
      <c r="M103" s="291"/>
      <c r="N103" s="264">
        <f t="shared" si="8"/>
        <v>0</v>
      </c>
      <c r="O103" s="243"/>
      <c r="P103" s="243"/>
      <c r="Q103" s="243"/>
      <c r="R103" s="243"/>
    </row>
    <row r="104" spans="1:18" s="244" customFormat="1" ht="12.75" x14ac:dyDescent="0.2">
      <c r="A104" s="273"/>
      <c r="B104" s="274"/>
      <c r="C104" s="279"/>
      <c r="D104" s="312" t="s">
        <v>134</v>
      </c>
      <c r="E104" s="288"/>
      <c r="F104" s="289"/>
      <c r="G104" s="289"/>
      <c r="H104" s="289"/>
      <c r="I104" s="289"/>
      <c r="J104" s="289"/>
      <c r="K104" s="293"/>
      <c r="L104" s="293"/>
      <c r="M104" s="291"/>
      <c r="N104" s="264">
        <f t="shared" si="8"/>
        <v>0</v>
      </c>
      <c r="O104" s="243"/>
      <c r="P104" s="243"/>
      <c r="Q104" s="243"/>
      <c r="R104" s="243"/>
    </row>
    <row r="105" spans="1:18" s="244" customFormat="1" ht="12.75" x14ac:dyDescent="0.2">
      <c r="A105" s="273"/>
      <c r="B105" s="280">
        <v>5301</v>
      </c>
      <c r="C105" s="281">
        <v>11</v>
      </c>
      <c r="D105" s="282"/>
      <c r="E105" s="288">
        <f>SUM(K105:L105)</f>
        <v>1000</v>
      </c>
      <c r="F105" s="289">
        <v>0</v>
      </c>
      <c r="G105" s="289">
        <v>0</v>
      </c>
      <c r="H105" s="289"/>
      <c r="I105" s="289">
        <v>0</v>
      </c>
      <c r="J105" s="289">
        <v>0</v>
      </c>
      <c r="K105" s="289">
        <v>500</v>
      </c>
      <c r="L105" s="289">
        <v>500</v>
      </c>
      <c r="M105" s="291">
        <f t="shared" ref="M105:M113" si="11">SUM(K105:L105)</f>
        <v>1000</v>
      </c>
      <c r="N105" s="264">
        <f t="shared" si="8"/>
        <v>0</v>
      </c>
      <c r="O105" s="243"/>
      <c r="P105" s="243"/>
      <c r="Q105" s="243"/>
      <c r="R105" s="243"/>
    </row>
    <row r="106" spans="1:18" s="244" customFormat="1" ht="12.75" x14ac:dyDescent="0.2">
      <c r="A106" s="300"/>
      <c r="B106" s="301">
        <v>5301</v>
      </c>
      <c r="C106" s="302"/>
      <c r="D106" s="303" t="s">
        <v>203</v>
      </c>
      <c r="E106" s="297">
        <f>SUM(E105:E105)</f>
        <v>1000</v>
      </c>
      <c r="F106" s="298">
        <f>SUM(F105:F105)</f>
        <v>0</v>
      </c>
      <c r="G106" s="298">
        <f>SUM(G105:G105)</f>
        <v>0</v>
      </c>
      <c r="H106" s="298"/>
      <c r="I106" s="298">
        <f>SUM(I105:I105)</f>
        <v>0</v>
      </c>
      <c r="J106" s="298">
        <f>SUM(J105:J105)</f>
        <v>0</v>
      </c>
      <c r="K106" s="298">
        <f>SUM(K105:K105)</f>
        <v>500</v>
      </c>
      <c r="L106" s="298">
        <f>SUM(L105:L105)</f>
        <v>500</v>
      </c>
      <c r="M106" s="291">
        <f t="shared" si="11"/>
        <v>1000</v>
      </c>
      <c r="N106" s="264">
        <f t="shared" si="8"/>
        <v>0</v>
      </c>
      <c r="O106" s="243"/>
      <c r="P106" s="243"/>
      <c r="Q106" s="243"/>
      <c r="R106" s="243"/>
    </row>
    <row r="107" spans="1:18" s="244" customFormat="1" ht="12.75" x14ac:dyDescent="0.2">
      <c r="A107" s="273"/>
      <c r="B107" s="274">
        <v>5400</v>
      </c>
      <c r="C107" s="279" t="s">
        <v>22</v>
      </c>
      <c r="D107" s="312" t="s">
        <v>139</v>
      </c>
      <c r="E107" s="288"/>
      <c r="F107" s="289"/>
      <c r="G107" s="289"/>
      <c r="H107" s="289"/>
      <c r="I107" s="289"/>
      <c r="J107" s="289"/>
      <c r="K107" s="293"/>
      <c r="L107" s="293"/>
      <c r="M107" s="291">
        <f t="shared" si="11"/>
        <v>0</v>
      </c>
      <c r="N107" s="264">
        <f t="shared" si="8"/>
        <v>0</v>
      </c>
      <c r="O107" s="243"/>
      <c r="P107" s="243"/>
      <c r="Q107" s="243"/>
      <c r="R107" s="243"/>
    </row>
    <row r="108" spans="1:18" s="244" customFormat="1" ht="12.75" x14ac:dyDescent="0.2">
      <c r="A108" s="300"/>
      <c r="B108" s="301">
        <v>5401</v>
      </c>
      <c r="C108" s="302"/>
      <c r="D108" s="303" t="s">
        <v>203</v>
      </c>
      <c r="E108" s="297">
        <v>0</v>
      </c>
      <c r="F108" s="298"/>
      <c r="G108" s="298"/>
      <c r="H108" s="298"/>
      <c r="I108" s="298"/>
      <c r="J108" s="298"/>
      <c r="K108" s="314">
        <v>0</v>
      </c>
      <c r="L108" s="314">
        <v>0</v>
      </c>
      <c r="M108" s="291">
        <f t="shared" si="11"/>
        <v>0</v>
      </c>
      <c r="N108" s="264">
        <f t="shared" si="8"/>
        <v>0</v>
      </c>
      <c r="O108" s="243"/>
      <c r="P108" s="243"/>
      <c r="Q108" s="243"/>
      <c r="R108" s="243"/>
    </row>
    <row r="109" spans="1:18" s="244" customFormat="1" ht="12.75" x14ac:dyDescent="0.2">
      <c r="A109" s="273"/>
      <c r="B109" s="274">
        <v>5500</v>
      </c>
      <c r="C109" s="279" t="s">
        <v>22</v>
      </c>
      <c r="D109" s="312" t="s">
        <v>142</v>
      </c>
      <c r="E109" s="288"/>
      <c r="F109" s="289"/>
      <c r="G109" s="289"/>
      <c r="H109" s="289"/>
      <c r="I109" s="289"/>
      <c r="J109" s="289"/>
      <c r="K109" s="293"/>
      <c r="L109" s="293"/>
      <c r="M109" s="291">
        <f t="shared" si="11"/>
        <v>0</v>
      </c>
      <c r="N109" s="264">
        <f t="shared" si="8"/>
        <v>0</v>
      </c>
      <c r="O109" s="243"/>
      <c r="P109" s="243"/>
      <c r="Q109" s="243"/>
      <c r="R109" s="243"/>
    </row>
    <row r="110" spans="1:18" s="244" customFormat="1" ht="12.75" x14ac:dyDescent="0.2">
      <c r="A110" s="273"/>
      <c r="B110" s="274"/>
      <c r="C110" s="279"/>
      <c r="D110" s="312" t="s">
        <v>143</v>
      </c>
      <c r="E110" s="288"/>
      <c r="F110" s="289"/>
      <c r="G110" s="289"/>
      <c r="H110" s="289"/>
      <c r="I110" s="289"/>
      <c r="J110" s="289"/>
      <c r="K110" s="293"/>
      <c r="L110" s="293"/>
      <c r="M110" s="291">
        <f t="shared" si="11"/>
        <v>0</v>
      </c>
      <c r="N110" s="264">
        <f t="shared" si="8"/>
        <v>0</v>
      </c>
      <c r="O110" s="243"/>
      <c r="P110" s="243"/>
      <c r="Q110" s="243"/>
      <c r="R110" s="243"/>
    </row>
    <row r="111" spans="1:18" s="244" customFormat="1" ht="12.75" x14ac:dyDescent="0.2">
      <c r="A111" s="273"/>
      <c r="B111" s="280">
        <v>5501</v>
      </c>
      <c r="C111" s="281"/>
      <c r="D111" s="282" t="s">
        <v>337</v>
      </c>
      <c r="E111" s="289">
        <v>49000</v>
      </c>
      <c r="F111" s="289">
        <v>48000</v>
      </c>
      <c r="G111" s="289">
        <v>1132</v>
      </c>
      <c r="H111" s="289"/>
      <c r="I111" s="289">
        <v>0</v>
      </c>
      <c r="J111" s="289">
        <v>0</v>
      </c>
      <c r="K111" s="293">
        <v>49066</v>
      </c>
      <c r="L111" s="293">
        <v>49066</v>
      </c>
      <c r="M111" s="291">
        <f t="shared" si="11"/>
        <v>98132</v>
      </c>
      <c r="N111" s="264">
        <f t="shared" si="8"/>
        <v>0</v>
      </c>
      <c r="O111" s="243"/>
      <c r="P111" s="243"/>
      <c r="Q111" s="243"/>
      <c r="R111" s="243"/>
    </row>
    <row r="112" spans="1:18" s="244" customFormat="1" ht="12.75" x14ac:dyDescent="0.2">
      <c r="A112" s="300"/>
      <c r="B112" s="301">
        <v>5501</v>
      </c>
      <c r="C112" s="320"/>
      <c r="D112" s="303" t="s">
        <v>203</v>
      </c>
      <c r="E112" s="297">
        <f t="shared" ref="E112:L112" si="12">SUM(E111:E111)</f>
        <v>49000</v>
      </c>
      <c r="F112" s="298">
        <f t="shared" si="12"/>
        <v>48000</v>
      </c>
      <c r="G112" s="298">
        <f t="shared" si="12"/>
        <v>1132</v>
      </c>
      <c r="H112" s="298">
        <f t="shared" si="12"/>
        <v>0</v>
      </c>
      <c r="I112" s="298">
        <f t="shared" si="12"/>
        <v>0</v>
      </c>
      <c r="J112" s="298">
        <f t="shared" si="12"/>
        <v>0</v>
      </c>
      <c r="K112" s="298">
        <f t="shared" si="12"/>
        <v>49066</v>
      </c>
      <c r="L112" s="298">
        <f t="shared" si="12"/>
        <v>49066</v>
      </c>
      <c r="M112" s="291">
        <f t="shared" si="11"/>
        <v>98132</v>
      </c>
      <c r="N112" s="264">
        <f t="shared" si="8"/>
        <v>0</v>
      </c>
      <c r="O112" s="243"/>
      <c r="P112" s="243"/>
      <c r="Q112" s="243"/>
      <c r="R112" s="243"/>
    </row>
    <row r="113" spans="1:19" s="244" customFormat="1" ht="13.5" thickBot="1" x14ac:dyDescent="0.25">
      <c r="A113" s="304"/>
      <c r="B113" s="306"/>
      <c r="C113" s="315"/>
      <c r="D113" s="316" t="s">
        <v>229</v>
      </c>
      <c r="E113" s="308">
        <f t="shared" ref="E113:L113" si="13">SUM(E112,E108,E106,E102,E98)</f>
        <v>50000</v>
      </c>
      <c r="F113" s="309">
        <f t="shared" si="13"/>
        <v>48000</v>
      </c>
      <c r="G113" s="309">
        <f t="shared" si="13"/>
        <v>10000</v>
      </c>
      <c r="H113" s="309">
        <f t="shared" si="13"/>
        <v>0</v>
      </c>
      <c r="I113" s="309">
        <f t="shared" si="13"/>
        <v>0</v>
      </c>
      <c r="J113" s="309">
        <f t="shared" si="13"/>
        <v>0</v>
      </c>
      <c r="K113" s="309">
        <f t="shared" si="13"/>
        <v>49566</v>
      </c>
      <c r="L113" s="309">
        <f t="shared" si="13"/>
        <v>58434</v>
      </c>
      <c r="M113" s="310">
        <f t="shared" si="11"/>
        <v>108000</v>
      </c>
      <c r="N113" s="264">
        <f t="shared" si="8"/>
        <v>0</v>
      </c>
      <c r="O113" s="243"/>
      <c r="P113" s="243"/>
      <c r="Q113" s="243"/>
      <c r="R113" s="243"/>
    </row>
    <row r="114" spans="1:19" s="244" customFormat="1" ht="12.75" x14ac:dyDescent="0.2">
      <c r="A114" s="273"/>
      <c r="B114" s="280"/>
      <c r="C114" s="281"/>
      <c r="D114" s="270"/>
      <c r="E114" s="321"/>
      <c r="F114" s="321"/>
      <c r="G114" s="321"/>
      <c r="H114" s="321"/>
      <c r="I114" s="321"/>
      <c r="J114" s="321"/>
      <c r="K114" s="322"/>
      <c r="L114" s="322"/>
      <c r="M114" s="323"/>
      <c r="N114" s="264">
        <f t="shared" si="8"/>
        <v>0</v>
      </c>
      <c r="O114" s="243"/>
      <c r="P114" s="243"/>
      <c r="Q114" s="243"/>
      <c r="R114" s="243"/>
    </row>
    <row r="115" spans="1:19" s="244" customFormat="1" ht="13.5" thickBot="1" x14ac:dyDescent="0.25">
      <c r="A115" s="324"/>
      <c r="B115" s="325" t="s">
        <v>147</v>
      </c>
      <c r="C115" s="326"/>
      <c r="D115" s="327"/>
      <c r="E115" s="328">
        <f t="shared" ref="E115:L115" si="14">SUM(E113,E94,E83,E69,E56)</f>
        <v>490000</v>
      </c>
      <c r="F115" s="309">
        <f t="shared" si="14"/>
        <v>600000</v>
      </c>
      <c r="G115" s="309">
        <f t="shared" si="14"/>
        <v>80000</v>
      </c>
      <c r="H115" s="309">
        <f t="shared" si="14"/>
        <v>200000</v>
      </c>
      <c r="I115" s="309">
        <f t="shared" si="14"/>
        <v>50000</v>
      </c>
      <c r="J115" s="309">
        <f t="shared" si="14"/>
        <v>80000</v>
      </c>
      <c r="K115" s="309">
        <f t="shared" si="14"/>
        <v>753066</v>
      </c>
      <c r="L115" s="309">
        <f t="shared" si="14"/>
        <v>746934</v>
      </c>
      <c r="M115" s="310">
        <f>SUM(K115:L115)</f>
        <v>1500000</v>
      </c>
      <c r="N115" s="264">
        <f t="shared" si="8"/>
        <v>0</v>
      </c>
      <c r="O115" s="243"/>
      <c r="P115" s="243"/>
      <c r="Q115" s="243"/>
      <c r="R115" s="243"/>
    </row>
    <row r="116" spans="1:19" s="244" customFormat="1" ht="12.75" x14ac:dyDescent="0.2">
      <c r="A116" s="329"/>
      <c r="B116" s="330"/>
      <c r="C116" s="331"/>
      <c r="D116" s="270"/>
      <c r="E116" s="332"/>
      <c r="F116" s="332"/>
      <c r="G116" s="332"/>
      <c r="H116" s="332"/>
      <c r="I116" s="332"/>
      <c r="J116" s="332"/>
      <c r="K116" s="332"/>
      <c r="L116" s="332"/>
      <c r="M116" s="322"/>
      <c r="N116" s="264"/>
      <c r="O116" s="243"/>
      <c r="P116" s="243"/>
      <c r="Q116" s="243"/>
      <c r="R116" s="243"/>
      <c r="S116" s="244" t="s">
        <v>338</v>
      </c>
    </row>
    <row r="117" spans="1:19" s="244" customFormat="1" ht="12.75" x14ac:dyDescent="0.2">
      <c r="A117" s="333"/>
      <c r="B117" s="333"/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  <c r="M117" s="333"/>
      <c r="N117" s="243"/>
      <c r="O117" s="243"/>
      <c r="P117" s="243"/>
      <c r="Q117" s="243"/>
      <c r="R117" s="243"/>
    </row>
    <row r="118" spans="1:19" x14ac:dyDescent="0.2">
      <c r="A118" s="333"/>
      <c r="B118" s="334"/>
      <c r="C118" s="335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</row>
    <row r="119" spans="1:19" x14ac:dyDescent="0.2">
      <c r="A119" s="333"/>
      <c r="B119" s="334"/>
      <c r="C119" s="335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</row>
    <row r="120" spans="1:19" x14ac:dyDescent="0.2">
      <c r="A120" s="333"/>
      <c r="B120" s="334"/>
      <c r="C120" s="335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</row>
    <row r="121" spans="1:19" x14ac:dyDescent="0.2">
      <c r="A121" s="337"/>
      <c r="B121" s="337"/>
      <c r="C121" s="338"/>
      <c r="D121" s="339"/>
      <c r="E121" s="339"/>
      <c r="F121" s="339"/>
      <c r="G121" s="339"/>
      <c r="H121" s="339"/>
      <c r="I121" s="339"/>
      <c r="J121" s="339"/>
      <c r="K121" s="339"/>
      <c r="L121" s="339"/>
      <c r="M121" s="339"/>
    </row>
    <row r="122" spans="1:19" x14ac:dyDescent="0.2">
      <c r="A122" s="337"/>
      <c r="B122" s="337"/>
      <c r="C122" s="338"/>
      <c r="D122" s="339"/>
      <c r="E122" s="339"/>
      <c r="F122" s="339"/>
      <c r="G122" s="339"/>
      <c r="H122" s="339"/>
      <c r="I122" s="339"/>
      <c r="J122" s="339"/>
      <c r="K122" s="339"/>
      <c r="L122" s="339"/>
      <c r="M122" s="339"/>
    </row>
    <row r="123" spans="1:19" x14ac:dyDescent="0.2">
      <c r="A123" s="337"/>
      <c r="B123" s="337"/>
      <c r="C123" s="338"/>
      <c r="D123" s="339"/>
      <c r="E123" s="339"/>
      <c r="F123" s="339"/>
      <c r="G123" s="339"/>
      <c r="H123" s="339"/>
      <c r="I123" s="339"/>
      <c r="J123" s="339"/>
      <c r="K123" s="339"/>
      <c r="L123" s="339"/>
      <c r="M123" s="339"/>
    </row>
    <row r="124" spans="1:19" x14ac:dyDescent="0.2">
      <c r="A124" s="333"/>
      <c r="B124" s="337"/>
      <c r="C124" s="338"/>
      <c r="D124" s="339"/>
      <c r="E124" s="339"/>
      <c r="F124" s="339"/>
      <c r="G124" s="339"/>
      <c r="H124" s="339"/>
      <c r="I124" s="339"/>
      <c r="J124" s="339"/>
      <c r="K124" s="339"/>
      <c r="L124" s="339"/>
      <c r="M124" s="339"/>
    </row>
    <row r="125" spans="1:19" x14ac:dyDescent="0.2">
      <c r="A125" s="339"/>
      <c r="B125" s="339"/>
      <c r="C125" s="338"/>
      <c r="D125" s="339"/>
      <c r="E125" s="339"/>
      <c r="F125" s="339"/>
      <c r="G125" s="339"/>
      <c r="H125" s="339"/>
      <c r="I125" s="339"/>
      <c r="J125" s="339"/>
      <c r="K125" s="339"/>
      <c r="L125" s="339"/>
      <c r="M125" s="339"/>
    </row>
    <row r="126" spans="1:19" x14ac:dyDescent="0.2">
      <c r="A126" s="339"/>
      <c r="B126" s="339"/>
      <c r="C126" s="338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</row>
    <row r="127" spans="1:19" x14ac:dyDescent="0.2">
      <c r="A127" s="339"/>
      <c r="B127" s="339"/>
      <c r="C127" s="338"/>
      <c r="D127" s="339"/>
      <c r="E127" s="339"/>
      <c r="F127" s="339"/>
      <c r="G127" s="339"/>
      <c r="H127" s="339"/>
      <c r="I127" s="339"/>
      <c r="J127" s="339"/>
      <c r="K127" s="339"/>
      <c r="L127" s="339"/>
      <c r="M127" s="339"/>
    </row>
    <row r="128" spans="1:19" x14ac:dyDescent="0.2">
      <c r="A128" s="339"/>
      <c r="B128" s="339"/>
      <c r="C128" s="338"/>
      <c r="D128" s="339"/>
      <c r="E128" s="339"/>
      <c r="F128" s="339"/>
      <c r="G128" s="339"/>
      <c r="H128" s="339"/>
      <c r="I128" s="339"/>
      <c r="J128" s="339"/>
      <c r="K128" s="339"/>
      <c r="L128" s="339"/>
      <c r="M128" s="339"/>
    </row>
    <row r="129" spans="1:13" x14ac:dyDescent="0.2">
      <c r="A129" s="339"/>
      <c r="B129" s="339"/>
      <c r="C129" s="338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</row>
    <row r="130" spans="1:13" x14ac:dyDescent="0.2">
      <c r="A130" s="339"/>
      <c r="B130" s="339"/>
      <c r="C130" s="338"/>
      <c r="D130" s="339"/>
      <c r="E130" s="339"/>
      <c r="F130" s="339"/>
      <c r="G130" s="339"/>
      <c r="H130" s="339"/>
      <c r="I130" s="339"/>
      <c r="J130" s="339"/>
      <c r="K130" s="339"/>
      <c r="L130" s="339"/>
      <c r="M130" s="339"/>
    </row>
    <row r="131" spans="1:13" x14ac:dyDescent="0.2">
      <c r="A131" s="339"/>
      <c r="B131" s="339"/>
      <c r="C131" s="338"/>
      <c r="D131" s="339"/>
      <c r="E131" s="339"/>
      <c r="F131" s="339"/>
      <c r="G131" s="339"/>
      <c r="H131" s="339"/>
      <c r="I131" s="339"/>
      <c r="J131" s="339"/>
      <c r="K131" s="339"/>
      <c r="L131" s="339"/>
      <c r="M131" s="339"/>
    </row>
    <row r="132" spans="1:13" x14ac:dyDescent="0.2">
      <c r="A132" s="339"/>
      <c r="B132" s="339"/>
      <c r="C132" s="338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</row>
    <row r="133" spans="1:13" x14ac:dyDescent="0.2">
      <c r="A133" s="339"/>
      <c r="B133" s="339"/>
      <c r="C133" s="338"/>
      <c r="D133" s="339"/>
      <c r="E133" s="339"/>
      <c r="F133" s="339"/>
      <c r="G133" s="339"/>
      <c r="H133" s="339"/>
      <c r="I133" s="339"/>
      <c r="J133" s="339"/>
      <c r="K133" s="339"/>
      <c r="L133" s="339"/>
      <c r="M133" s="339"/>
    </row>
  </sheetData>
  <mergeCells count="13">
    <mergeCell ref="A6:K6"/>
    <mergeCell ref="A1:K1"/>
    <mergeCell ref="A2:K2"/>
    <mergeCell ref="A3:K3"/>
    <mergeCell ref="A4:K4"/>
    <mergeCell ref="A5:K5"/>
    <mergeCell ref="B11:D11"/>
    <mergeCell ref="B7:D7"/>
    <mergeCell ref="B8:D8"/>
    <mergeCell ref="E8:J8"/>
    <mergeCell ref="K8:M8"/>
    <mergeCell ref="B9:D9"/>
    <mergeCell ref="A10:D10"/>
  </mergeCells>
  <pageMargins left="0.7" right="0.7" top="0.75" bottom="0.75" header="0.3" footer="0.3"/>
  <pageSetup orientation="portrait" horizontalDpi="3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88"/>
  <sheetViews>
    <sheetView topLeftCell="A3" workbookViewId="0">
      <selection activeCell="I6" sqref="I6"/>
    </sheetView>
  </sheetViews>
  <sheetFormatPr defaultRowHeight="15" x14ac:dyDescent="0.2"/>
  <cols>
    <col min="1" max="1" width="4.28515625" style="95" bestFit="1" customWidth="1"/>
    <col min="2" max="2" width="9.140625" style="95"/>
    <col min="3" max="3" width="6.85546875" style="102" customWidth="1"/>
    <col min="4" max="4" width="50" style="95" bestFit="1" customWidth="1"/>
    <col min="5" max="5" width="11.7109375" style="95" bestFit="1" customWidth="1"/>
    <col min="6" max="6" width="13.5703125" style="95" customWidth="1"/>
    <col min="7" max="9" width="11.7109375" style="95" customWidth="1"/>
    <col min="10" max="12" width="9.85546875" style="95" bestFit="1" customWidth="1"/>
    <col min="13" max="16384" width="9.140625" style="95"/>
  </cols>
  <sheetData>
    <row r="1" spans="1:17" s="89" customFormat="1" ht="12.75" x14ac:dyDescent="0.2">
      <c r="A1" s="645" t="s">
        <v>34</v>
      </c>
      <c r="B1" s="645"/>
      <c r="C1" s="645"/>
      <c r="D1" s="645"/>
      <c r="E1" s="645"/>
      <c r="F1" s="645"/>
      <c r="G1" s="645"/>
      <c r="H1" s="645"/>
      <c r="I1" s="645"/>
      <c r="J1" s="645"/>
      <c r="K1" s="144"/>
      <c r="L1" s="144"/>
      <c r="M1" s="144"/>
      <c r="N1" s="128"/>
      <c r="O1" s="88"/>
      <c r="P1" s="88"/>
      <c r="Q1" s="88"/>
    </row>
    <row r="2" spans="1:17" s="89" customFormat="1" ht="12.75" customHeight="1" x14ac:dyDescent="0.2">
      <c r="A2" s="646" t="s">
        <v>35</v>
      </c>
      <c r="B2" s="646"/>
      <c r="C2" s="646"/>
      <c r="D2" s="646"/>
      <c r="E2" s="646"/>
      <c r="F2" s="646"/>
      <c r="G2" s="646"/>
      <c r="H2" s="646"/>
      <c r="I2" s="646"/>
      <c r="J2" s="646"/>
      <c r="K2" s="145"/>
      <c r="L2" s="145"/>
      <c r="M2" s="145"/>
      <c r="N2" s="142"/>
      <c r="O2" s="88"/>
      <c r="P2" s="88"/>
      <c r="Q2" s="88"/>
    </row>
    <row r="3" spans="1:17" s="89" customFormat="1" ht="12.75" x14ac:dyDescent="0.2">
      <c r="A3" s="647"/>
      <c r="B3" s="647"/>
      <c r="C3" s="647"/>
      <c r="D3" s="647"/>
      <c r="E3" s="647"/>
      <c r="F3" s="647"/>
      <c r="G3" s="647"/>
      <c r="H3" s="647"/>
      <c r="I3" s="647"/>
      <c r="J3" s="647"/>
      <c r="K3" s="146"/>
      <c r="L3" s="146"/>
      <c r="M3" s="146"/>
      <c r="N3" s="128"/>
      <c r="O3" s="128"/>
      <c r="P3" s="96"/>
      <c r="Q3" s="96"/>
    </row>
    <row r="4" spans="1:17" s="89" customFormat="1" ht="12.75" customHeight="1" x14ac:dyDescent="0.2">
      <c r="A4" s="642" t="s">
        <v>606</v>
      </c>
      <c r="B4" s="643"/>
      <c r="C4" s="643"/>
      <c r="D4" s="643"/>
      <c r="E4" s="643"/>
      <c r="F4" s="643"/>
      <c r="G4" s="643"/>
      <c r="H4" s="643"/>
      <c r="I4" s="643"/>
      <c r="J4" s="643"/>
      <c r="K4" s="145"/>
      <c r="L4" s="145"/>
      <c r="M4" s="145"/>
      <c r="N4" s="128"/>
      <c r="O4" s="128"/>
      <c r="P4" s="96"/>
      <c r="Q4" s="96"/>
    </row>
    <row r="5" spans="1:17" s="89" customFormat="1" ht="12.75" x14ac:dyDescent="0.2">
      <c r="A5" s="644" t="s">
        <v>597</v>
      </c>
      <c r="B5" s="634"/>
      <c r="C5" s="634"/>
      <c r="D5" s="634"/>
      <c r="E5" s="634"/>
      <c r="F5" s="634"/>
      <c r="G5" s="634"/>
      <c r="H5" s="634"/>
      <c r="I5" s="634"/>
      <c r="J5" s="634"/>
      <c r="K5" s="147"/>
      <c r="L5" s="148"/>
      <c r="M5" s="148"/>
      <c r="N5" s="129"/>
      <c r="O5" s="129"/>
    </row>
    <row r="6" spans="1:17" s="89" customFormat="1" ht="12.75" x14ac:dyDescent="0.2">
      <c r="A6" s="149"/>
      <c r="B6" s="633"/>
      <c r="C6" s="633"/>
      <c r="D6" s="633"/>
      <c r="E6" s="147"/>
      <c r="F6" s="147"/>
      <c r="G6" s="147"/>
      <c r="H6" s="147"/>
      <c r="I6" s="147"/>
      <c r="J6" s="147"/>
      <c r="K6" s="147"/>
      <c r="L6" s="148"/>
      <c r="M6" s="148"/>
      <c r="N6" s="129"/>
      <c r="O6" s="129"/>
    </row>
    <row r="7" spans="1:17" s="89" customFormat="1" ht="12.75" x14ac:dyDescent="0.2">
      <c r="A7" s="634" t="s">
        <v>36</v>
      </c>
      <c r="B7" s="634"/>
      <c r="C7" s="634"/>
      <c r="D7" s="634"/>
      <c r="E7" s="634"/>
      <c r="F7" s="634"/>
      <c r="G7" s="634"/>
      <c r="H7" s="634"/>
      <c r="I7" s="634"/>
      <c r="J7" s="634"/>
      <c r="K7" s="144"/>
      <c r="L7" s="144"/>
      <c r="M7" s="148"/>
      <c r="N7" s="130"/>
      <c r="O7" s="130"/>
      <c r="P7" s="97"/>
      <c r="Q7" s="97"/>
    </row>
    <row r="8" spans="1:17" s="89" customFormat="1" ht="13.5" thickBot="1" x14ac:dyDescent="0.25">
      <c r="A8" s="149"/>
      <c r="B8" s="635"/>
      <c r="C8" s="635"/>
      <c r="D8" s="635"/>
      <c r="E8" s="150"/>
      <c r="F8" s="150"/>
      <c r="G8" s="150"/>
      <c r="H8" s="150"/>
      <c r="I8" s="150"/>
      <c r="J8" s="150"/>
      <c r="K8" s="151"/>
      <c r="L8" s="148"/>
      <c r="M8" s="148"/>
      <c r="N8" s="130"/>
      <c r="O8" s="130"/>
      <c r="P8" s="97"/>
      <c r="Q8" s="97"/>
    </row>
    <row r="9" spans="1:17" s="89" customFormat="1" ht="12.75" customHeight="1" x14ac:dyDescent="0.2">
      <c r="A9" s="152"/>
      <c r="B9" s="636"/>
      <c r="C9" s="636"/>
      <c r="D9" s="637"/>
      <c r="E9" s="638" t="s">
        <v>21</v>
      </c>
      <c r="F9" s="639"/>
      <c r="G9" s="639"/>
      <c r="H9" s="639"/>
      <c r="I9" s="639"/>
      <c r="J9" s="640" t="s">
        <v>37</v>
      </c>
      <c r="K9" s="640"/>
      <c r="L9" s="641"/>
      <c r="M9" s="143" t="s">
        <v>74</v>
      </c>
      <c r="N9" s="88"/>
      <c r="O9" s="88"/>
      <c r="P9" s="88"/>
      <c r="Q9" s="88"/>
    </row>
    <row r="10" spans="1:17" s="89" customFormat="1" ht="77.25" customHeight="1" x14ac:dyDescent="0.2">
      <c r="A10" s="153"/>
      <c r="B10" s="626"/>
      <c r="C10" s="626"/>
      <c r="D10" s="627"/>
      <c r="E10" s="401" t="s">
        <v>270</v>
      </c>
      <c r="F10" s="402" t="s">
        <v>271</v>
      </c>
      <c r="G10" s="402" t="s">
        <v>301</v>
      </c>
      <c r="H10" s="402" t="s">
        <v>272</v>
      </c>
      <c r="I10" s="402" t="s">
        <v>468</v>
      </c>
      <c r="J10" s="127" t="s">
        <v>193</v>
      </c>
      <c r="K10" s="127" t="s">
        <v>194</v>
      </c>
      <c r="L10" s="154" t="s">
        <v>192</v>
      </c>
      <c r="M10" s="90"/>
      <c r="N10" s="88"/>
      <c r="O10" s="88"/>
      <c r="P10" s="88"/>
      <c r="Q10" s="88"/>
    </row>
    <row r="11" spans="1:17" s="89" customFormat="1" ht="12.75" x14ac:dyDescent="0.2">
      <c r="A11" s="628" t="s">
        <v>195</v>
      </c>
      <c r="B11" s="629"/>
      <c r="C11" s="629"/>
      <c r="D11" s="630"/>
      <c r="E11" s="168" t="s">
        <v>196</v>
      </c>
      <c r="F11" s="126" t="s">
        <v>196</v>
      </c>
      <c r="G11" s="126" t="s">
        <v>196</v>
      </c>
      <c r="H11" s="126" t="s">
        <v>196</v>
      </c>
      <c r="I11" s="126" t="s">
        <v>196</v>
      </c>
      <c r="J11" s="126" t="s">
        <v>196</v>
      </c>
      <c r="K11" s="126" t="s">
        <v>196</v>
      </c>
      <c r="L11" s="155" t="s">
        <v>196</v>
      </c>
      <c r="M11" s="90"/>
      <c r="N11" s="88"/>
      <c r="O11" s="88"/>
      <c r="P11" s="88"/>
      <c r="Q11" s="88"/>
    </row>
    <row r="12" spans="1:17" s="89" customFormat="1" ht="12.75" x14ac:dyDescent="0.2">
      <c r="A12" s="156">
        <v>10</v>
      </c>
      <c r="B12" s="631" t="s">
        <v>197</v>
      </c>
      <c r="C12" s="631"/>
      <c r="D12" s="632"/>
      <c r="E12" s="161"/>
      <c r="F12" s="103"/>
      <c r="G12" s="103"/>
      <c r="H12" s="103"/>
      <c r="I12" s="103"/>
      <c r="J12" s="107"/>
      <c r="K12" s="107"/>
      <c r="L12" s="157"/>
      <c r="M12" s="90"/>
      <c r="N12" s="88"/>
      <c r="O12" s="88"/>
      <c r="P12" s="88"/>
      <c r="Q12" s="88"/>
    </row>
    <row r="13" spans="1:17" s="89" customFormat="1" ht="25.5" hidden="1" customHeight="1" x14ac:dyDescent="0.2">
      <c r="A13" s="158"/>
      <c r="B13" s="139">
        <v>1100</v>
      </c>
      <c r="C13" s="98" t="s">
        <v>71</v>
      </c>
      <c r="D13" s="185" t="s">
        <v>199</v>
      </c>
      <c r="E13" s="158"/>
      <c r="F13" s="140"/>
      <c r="G13" s="140"/>
      <c r="H13" s="140"/>
      <c r="I13" s="140"/>
      <c r="J13" s="92"/>
      <c r="K13" s="92"/>
      <c r="L13" s="157"/>
      <c r="M13" s="90"/>
      <c r="N13" s="88"/>
      <c r="O13" s="88"/>
      <c r="P13" s="88"/>
      <c r="Q13" s="88"/>
    </row>
    <row r="14" spans="1:17" s="89" customFormat="1" ht="13.5" hidden="1" customHeight="1" x14ac:dyDescent="0.2">
      <c r="A14" s="158"/>
      <c r="B14" s="139"/>
      <c r="C14" s="99"/>
      <c r="D14" s="185" t="s">
        <v>200</v>
      </c>
      <c r="E14" s="158"/>
      <c r="F14" s="140"/>
      <c r="G14" s="140"/>
      <c r="H14" s="140"/>
      <c r="I14" s="140"/>
      <c r="J14" s="92"/>
      <c r="K14" s="92"/>
      <c r="L14" s="157"/>
      <c r="M14" s="90"/>
      <c r="N14" s="88"/>
      <c r="O14" s="88"/>
      <c r="P14" s="88"/>
      <c r="Q14" s="88"/>
    </row>
    <row r="15" spans="1:17" s="89" customFormat="1" ht="12.75" hidden="1" customHeight="1" x14ac:dyDescent="0.2">
      <c r="A15" s="158"/>
      <c r="B15" s="141">
        <v>1101</v>
      </c>
      <c r="C15" s="100"/>
      <c r="D15" s="171"/>
      <c r="E15" s="158"/>
      <c r="F15" s="140"/>
      <c r="G15" s="140"/>
      <c r="H15" s="140"/>
      <c r="I15" s="140"/>
      <c r="J15" s="92"/>
      <c r="K15" s="92"/>
      <c r="L15" s="157">
        <v>0</v>
      </c>
      <c r="M15" s="90"/>
      <c r="N15" s="88"/>
      <c r="O15" s="88"/>
      <c r="P15" s="88"/>
      <c r="Q15" s="88"/>
    </row>
    <row r="16" spans="1:17" s="89" customFormat="1" ht="12.75" hidden="1" customHeight="1" x14ac:dyDescent="0.2">
      <c r="A16" s="158"/>
      <c r="B16" s="141">
        <v>1102</v>
      </c>
      <c r="C16" s="100"/>
      <c r="D16" s="171"/>
      <c r="E16" s="158"/>
      <c r="F16" s="140"/>
      <c r="G16" s="140"/>
      <c r="H16" s="140"/>
      <c r="I16" s="140"/>
      <c r="J16" s="92"/>
      <c r="K16" s="92"/>
      <c r="L16" s="157">
        <v>0</v>
      </c>
      <c r="M16" s="90"/>
      <c r="N16" s="88"/>
      <c r="O16" s="88"/>
      <c r="P16" s="88"/>
      <c r="Q16" s="88"/>
    </row>
    <row r="17" spans="1:17" s="89" customFormat="1" ht="12.75" hidden="1" customHeight="1" x14ac:dyDescent="0.2">
      <c r="A17" s="158"/>
      <c r="B17" s="141">
        <v>1103</v>
      </c>
      <c r="C17" s="100"/>
      <c r="D17" s="171"/>
      <c r="E17" s="158"/>
      <c r="F17" s="140"/>
      <c r="G17" s="140"/>
      <c r="H17" s="140"/>
      <c r="I17" s="140"/>
      <c r="J17" s="92"/>
      <c r="K17" s="92"/>
      <c r="L17" s="157">
        <v>0</v>
      </c>
      <c r="M17" s="90"/>
      <c r="N17" s="88"/>
      <c r="O17" s="88"/>
      <c r="P17" s="88"/>
      <c r="Q17" s="88"/>
    </row>
    <row r="18" spans="1:17" s="89" customFormat="1" ht="12.75" hidden="1" customHeight="1" x14ac:dyDescent="0.2">
      <c r="A18" s="158"/>
      <c r="B18" s="141">
        <v>1199</v>
      </c>
      <c r="C18" s="100"/>
      <c r="D18" s="186" t="s">
        <v>203</v>
      </c>
      <c r="E18" s="172">
        <v>0</v>
      </c>
      <c r="F18" s="93"/>
      <c r="G18" s="93"/>
      <c r="H18" s="93"/>
      <c r="I18" s="93"/>
      <c r="J18" s="91">
        <v>0</v>
      </c>
      <c r="K18" s="91">
        <v>0</v>
      </c>
      <c r="L18" s="157">
        <v>0</v>
      </c>
      <c r="M18" s="90"/>
      <c r="N18" s="88"/>
      <c r="O18" s="88"/>
      <c r="P18" s="88"/>
      <c r="Q18" s="88"/>
    </row>
    <row r="19" spans="1:17" s="89" customFormat="1" ht="12.75" x14ac:dyDescent="0.2">
      <c r="A19" s="158"/>
      <c r="B19" s="139">
        <v>1200</v>
      </c>
      <c r="C19" s="99" t="s">
        <v>22</v>
      </c>
      <c r="D19" s="399" t="s">
        <v>469</v>
      </c>
      <c r="E19" s="174">
        <v>48650</v>
      </c>
      <c r="F19" s="113">
        <v>104550</v>
      </c>
      <c r="G19" s="113">
        <v>26600</v>
      </c>
      <c r="H19" s="113">
        <v>18500</v>
      </c>
      <c r="I19" s="113">
        <v>5000</v>
      </c>
      <c r="J19" s="113">
        <v>114545</v>
      </c>
      <c r="K19" s="113">
        <v>88755</v>
      </c>
      <c r="L19" s="159">
        <f t="shared" ref="L19:L59" si="0">SUM(J19:K19)</f>
        <v>203300</v>
      </c>
      <c r="M19" s="90"/>
      <c r="N19" s="88"/>
      <c r="O19" s="88"/>
      <c r="P19" s="88"/>
      <c r="Q19" s="88"/>
    </row>
    <row r="20" spans="1:17" s="89" customFormat="1" ht="24.75" customHeight="1" x14ac:dyDescent="0.2">
      <c r="A20" s="158"/>
      <c r="B20" s="141">
        <v>1202</v>
      </c>
      <c r="C20" s="100"/>
      <c r="D20" s="400" t="s">
        <v>467</v>
      </c>
      <c r="E20" s="174"/>
      <c r="F20" s="113"/>
      <c r="G20" s="113"/>
      <c r="H20" s="113"/>
      <c r="I20" s="113"/>
      <c r="J20" s="113"/>
      <c r="K20" s="113"/>
      <c r="L20" s="159">
        <f t="shared" si="0"/>
        <v>0</v>
      </c>
      <c r="M20" s="90">
        <f>SUM(E20:I20)-L20</f>
        <v>0</v>
      </c>
      <c r="N20" s="88"/>
      <c r="O20" s="88"/>
      <c r="P20" s="88"/>
      <c r="Q20" s="88"/>
    </row>
    <row r="21" spans="1:17" s="89" customFormat="1" ht="12.75" x14ac:dyDescent="0.2">
      <c r="A21" s="158"/>
      <c r="B21" s="141">
        <v>1202</v>
      </c>
      <c r="C21" s="100"/>
      <c r="D21" s="399" t="s">
        <v>470</v>
      </c>
      <c r="E21" s="174">
        <v>9000</v>
      </c>
      <c r="F21" s="113">
        <v>0</v>
      </c>
      <c r="G21" s="113">
        <v>0</v>
      </c>
      <c r="H21" s="113">
        <v>0</v>
      </c>
      <c r="I21" s="113">
        <v>0</v>
      </c>
      <c r="J21" s="113">
        <v>9000</v>
      </c>
      <c r="K21" s="113">
        <v>0</v>
      </c>
      <c r="L21" s="159">
        <f t="shared" si="0"/>
        <v>9000</v>
      </c>
      <c r="M21" s="90">
        <f>SUM(E21:I21)-L21</f>
        <v>0</v>
      </c>
      <c r="N21" s="88"/>
      <c r="O21" s="88"/>
      <c r="P21" s="88"/>
      <c r="Q21" s="88"/>
    </row>
    <row r="22" spans="1:17" s="89" customFormat="1" ht="12.75" x14ac:dyDescent="0.2">
      <c r="A22" s="158"/>
      <c r="B22" s="141">
        <v>1202</v>
      </c>
      <c r="C22" s="100"/>
      <c r="D22" s="400" t="s">
        <v>471</v>
      </c>
      <c r="E22" s="174">
        <v>0</v>
      </c>
      <c r="F22" s="113">
        <f>SUM(J22:K22)</f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59">
        <f t="shared" si="0"/>
        <v>0</v>
      </c>
      <c r="M22" s="90">
        <f>SUM(F22:I22)-L22</f>
        <v>0</v>
      </c>
      <c r="N22" s="88"/>
      <c r="O22" s="88"/>
      <c r="P22" s="88"/>
      <c r="Q22" s="88"/>
    </row>
    <row r="23" spans="1:17" s="89" customFormat="1" ht="12.75" hidden="1" x14ac:dyDescent="0.2">
      <c r="A23" s="158"/>
      <c r="B23" s="141">
        <v>1201</v>
      </c>
      <c r="C23" s="100"/>
      <c r="D23" s="187"/>
      <c r="E23" s="176"/>
      <c r="F23" s="108"/>
      <c r="G23" s="108"/>
      <c r="H23" s="108"/>
      <c r="I23" s="108"/>
      <c r="J23" s="109"/>
      <c r="K23" s="109"/>
      <c r="L23" s="159">
        <f t="shared" si="0"/>
        <v>0</v>
      </c>
      <c r="M23" s="90">
        <f t="shared" ref="M23:M60" si="1">SUM(E23:I23)-L23</f>
        <v>0</v>
      </c>
      <c r="N23" s="88"/>
      <c r="O23" s="88"/>
      <c r="P23" s="88"/>
      <c r="Q23" s="88"/>
    </row>
    <row r="24" spans="1:17" s="89" customFormat="1" ht="12.75" hidden="1" x14ac:dyDescent="0.2">
      <c r="A24" s="158"/>
      <c r="B24" s="141">
        <v>1201</v>
      </c>
      <c r="C24" s="100"/>
      <c r="D24" s="187"/>
      <c r="E24" s="176"/>
      <c r="F24" s="108"/>
      <c r="G24" s="108"/>
      <c r="H24" s="108"/>
      <c r="I24" s="108"/>
      <c r="J24" s="109"/>
      <c r="K24" s="109"/>
      <c r="L24" s="159">
        <f t="shared" si="0"/>
        <v>0</v>
      </c>
      <c r="M24" s="90">
        <f t="shared" si="1"/>
        <v>0</v>
      </c>
      <c r="N24" s="88"/>
      <c r="O24" s="88"/>
      <c r="P24" s="88"/>
      <c r="Q24" s="88"/>
    </row>
    <row r="25" spans="1:17" s="89" customFormat="1" ht="12.75" hidden="1" x14ac:dyDescent="0.2">
      <c r="A25" s="158"/>
      <c r="B25" s="141">
        <v>1201</v>
      </c>
      <c r="C25" s="100"/>
      <c r="D25" s="186"/>
      <c r="E25" s="177"/>
      <c r="F25" s="108"/>
      <c r="G25" s="108"/>
      <c r="H25" s="108"/>
      <c r="I25" s="108"/>
      <c r="J25" s="109"/>
      <c r="K25" s="109"/>
      <c r="L25" s="159">
        <f t="shared" si="0"/>
        <v>0</v>
      </c>
      <c r="M25" s="90">
        <f t="shared" si="1"/>
        <v>0</v>
      </c>
      <c r="N25" s="88"/>
      <c r="O25" s="88"/>
      <c r="P25" s="88"/>
      <c r="Q25" s="88"/>
    </row>
    <row r="26" spans="1:17" s="89" customFormat="1" ht="12.75" hidden="1" x14ac:dyDescent="0.2">
      <c r="A26" s="158"/>
      <c r="B26" s="141">
        <v>1201</v>
      </c>
      <c r="C26" s="100"/>
      <c r="D26" s="186"/>
      <c r="E26" s="177"/>
      <c r="F26" s="108"/>
      <c r="G26" s="108"/>
      <c r="H26" s="108"/>
      <c r="I26" s="108"/>
      <c r="J26" s="109"/>
      <c r="K26" s="109"/>
      <c r="L26" s="159">
        <f t="shared" si="0"/>
        <v>0</v>
      </c>
      <c r="M26" s="90">
        <f t="shared" si="1"/>
        <v>0</v>
      </c>
      <c r="N26" s="88"/>
      <c r="O26" s="88"/>
      <c r="P26" s="88"/>
      <c r="Q26" s="88"/>
    </row>
    <row r="27" spans="1:17" s="89" customFormat="1" ht="12.75" hidden="1" x14ac:dyDescent="0.2">
      <c r="A27" s="158"/>
      <c r="B27" s="141">
        <v>1201</v>
      </c>
      <c r="C27" s="100"/>
      <c r="D27" s="186"/>
      <c r="E27" s="177"/>
      <c r="F27" s="108"/>
      <c r="G27" s="108"/>
      <c r="H27" s="108"/>
      <c r="I27" s="108"/>
      <c r="J27" s="111"/>
      <c r="K27" s="109"/>
      <c r="L27" s="159">
        <f t="shared" si="0"/>
        <v>0</v>
      </c>
      <c r="M27" s="90">
        <f t="shared" si="1"/>
        <v>0</v>
      </c>
      <c r="N27" s="88"/>
      <c r="O27" s="88"/>
      <c r="P27" s="88"/>
      <c r="Q27" s="88"/>
    </row>
    <row r="28" spans="1:17" s="89" customFormat="1" ht="12.75" hidden="1" x14ac:dyDescent="0.2">
      <c r="A28" s="158"/>
      <c r="B28" s="141">
        <v>1201</v>
      </c>
      <c r="C28" s="100"/>
      <c r="D28" s="186"/>
      <c r="E28" s="177"/>
      <c r="F28" s="108"/>
      <c r="G28" s="108"/>
      <c r="H28" s="108"/>
      <c r="I28" s="108"/>
      <c r="J28" s="109"/>
      <c r="K28" s="109"/>
      <c r="L28" s="159">
        <f t="shared" si="0"/>
        <v>0</v>
      </c>
      <c r="M28" s="90">
        <f t="shared" si="1"/>
        <v>0</v>
      </c>
      <c r="N28" s="88"/>
      <c r="O28" s="88"/>
      <c r="P28" s="88"/>
      <c r="Q28" s="88"/>
    </row>
    <row r="29" spans="1:17" s="89" customFormat="1" ht="12.75" hidden="1" x14ac:dyDescent="0.2">
      <c r="A29" s="158"/>
      <c r="B29" s="141">
        <v>1201</v>
      </c>
      <c r="C29" s="100"/>
      <c r="D29" s="186"/>
      <c r="E29" s="177"/>
      <c r="F29" s="108"/>
      <c r="G29" s="108"/>
      <c r="H29" s="108"/>
      <c r="I29" s="108"/>
      <c r="J29" s="109"/>
      <c r="K29" s="109"/>
      <c r="L29" s="159">
        <f t="shared" si="0"/>
        <v>0</v>
      </c>
      <c r="M29" s="90">
        <f t="shared" si="1"/>
        <v>0</v>
      </c>
      <c r="N29" s="88"/>
      <c r="O29" s="88"/>
      <c r="P29" s="88"/>
      <c r="Q29" s="88"/>
    </row>
    <row r="30" spans="1:17" s="89" customFormat="1" ht="12.75" hidden="1" x14ac:dyDescent="0.2">
      <c r="A30" s="158"/>
      <c r="B30" s="141">
        <v>1201</v>
      </c>
      <c r="C30" s="100"/>
      <c r="D30" s="186"/>
      <c r="E30" s="177"/>
      <c r="F30" s="108"/>
      <c r="G30" s="108"/>
      <c r="H30" s="108"/>
      <c r="I30" s="108"/>
      <c r="J30" s="109"/>
      <c r="K30" s="109"/>
      <c r="L30" s="159">
        <f t="shared" si="0"/>
        <v>0</v>
      </c>
      <c r="M30" s="90">
        <f t="shared" si="1"/>
        <v>0</v>
      </c>
      <c r="N30" s="88"/>
      <c r="O30" s="88"/>
      <c r="P30" s="88"/>
      <c r="Q30" s="88"/>
    </row>
    <row r="31" spans="1:17" s="89" customFormat="1" ht="12.75" hidden="1" x14ac:dyDescent="0.2">
      <c r="A31" s="158"/>
      <c r="B31" s="141">
        <v>1201</v>
      </c>
      <c r="C31" s="100"/>
      <c r="D31" s="186"/>
      <c r="E31" s="177"/>
      <c r="F31" s="108"/>
      <c r="G31" s="108"/>
      <c r="H31" s="108"/>
      <c r="I31" s="108"/>
      <c r="J31" s="109"/>
      <c r="K31" s="109"/>
      <c r="L31" s="159">
        <f t="shared" si="0"/>
        <v>0</v>
      </c>
      <c r="M31" s="90">
        <f t="shared" si="1"/>
        <v>0</v>
      </c>
      <c r="N31" s="88"/>
      <c r="O31" s="88"/>
      <c r="P31" s="88"/>
      <c r="Q31" s="88"/>
    </row>
    <row r="32" spans="1:17" s="89" customFormat="1" ht="12.75" hidden="1" x14ac:dyDescent="0.2">
      <c r="A32" s="158"/>
      <c r="B32" s="141">
        <v>1201</v>
      </c>
      <c r="C32" s="100"/>
      <c r="D32" s="186"/>
      <c r="E32" s="177"/>
      <c r="F32" s="108"/>
      <c r="G32" s="108"/>
      <c r="H32" s="108"/>
      <c r="I32" s="108"/>
      <c r="J32" s="109"/>
      <c r="K32" s="109"/>
      <c r="L32" s="159">
        <f t="shared" si="0"/>
        <v>0</v>
      </c>
      <c r="M32" s="90">
        <f t="shared" si="1"/>
        <v>0</v>
      </c>
      <c r="N32" s="88"/>
      <c r="O32" s="88"/>
      <c r="P32" s="88"/>
      <c r="Q32" s="88"/>
    </row>
    <row r="33" spans="1:17" s="89" customFormat="1" ht="12.75" hidden="1" x14ac:dyDescent="0.2">
      <c r="A33" s="158"/>
      <c r="B33" s="141">
        <v>1201</v>
      </c>
      <c r="C33" s="100"/>
      <c r="D33" s="186"/>
      <c r="E33" s="177"/>
      <c r="F33" s="108"/>
      <c r="G33" s="108"/>
      <c r="H33" s="108"/>
      <c r="I33" s="108"/>
      <c r="J33" s="109"/>
      <c r="K33" s="109"/>
      <c r="L33" s="159">
        <f t="shared" si="0"/>
        <v>0</v>
      </c>
      <c r="M33" s="90">
        <f t="shared" si="1"/>
        <v>0</v>
      </c>
      <c r="N33" s="88"/>
      <c r="O33" s="88"/>
      <c r="P33" s="88"/>
      <c r="Q33" s="88"/>
    </row>
    <row r="34" spans="1:17" s="89" customFormat="1" ht="12.75" hidden="1" x14ac:dyDescent="0.2">
      <c r="A34" s="158"/>
      <c r="B34" s="141">
        <v>1201</v>
      </c>
      <c r="C34" s="100"/>
      <c r="D34" s="186"/>
      <c r="E34" s="177"/>
      <c r="F34" s="108"/>
      <c r="G34" s="108"/>
      <c r="H34" s="108"/>
      <c r="I34" s="108"/>
      <c r="J34" s="109"/>
      <c r="K34" s="109"/>
      <c r="L34" s="159">
        <f t="shared" si="0"/>
        <v>0</v>
      </c>
      <c r="M34" s="90">
        <f t="shared" si="1"/>
        <v>0</v>
      </c>
      <c r="N34" s="88"/>
      <c r="O34" s="88"/>
      <c r="P34" s="88"/>
      <c r="Q34" s="88"/>
    </row>
    <row r="35" spans="1:17" s="89" customFormat="1" ht="12.75" hidden="1" x14ac:dyDescent="0.2">
      <c r="A35" s="158"/>
      <c r="B35" s="141">
        <v>1201</v>
      </c>
      <c r="C35" s="100"/>
      <c r="D35" s="186"/>
      <c r="E35" s="177"/>
      <c r="F35" s="108"/>
      <c r="G35" s="108"/>
      <c r="H35" s="108"/>
      <c r="I35" s="108"/>
      <c r="J35" s="109"/>
      <c r="K35" s="109"/>
      <c r="L35" s="159">
        <f t="shared" si="0"/>
        <v>0</v>
      </c>
      <c r="M35" s="90">
        <f t="shared" si="1"/>
        <v>0</v>
      </c>
      <c r="N35" s="88"/>
      <c r="O35" s="88"/>
      <c r="P35" s="88"/>
      <c r="Q35" s="88"/>
    </row>
    <row r="36" spans="1:17" s="89" customFormat="1" ht="12.75" hidden="1" x14ac:dyDescent="0.2">
      <c r="A36" s="158"/>
      <c r="B36" s="141">
        <v>1201</v>
      </c>
      <c r="C36" s="100"/>
      <c r="D36" s="186"/>
      <c r="E36" s="177"/>
      <c r="F36" s="108"/>
      <c r="G36" s="108"/>
      <c r="H36" s="108"/>
      <c r="I36" s="108"/>
      <c r="J36" s="109"/>
      <c r="K36" s="109"/>
      <c r="L36" s="159">
        <f t="shared" si="0"/>
        <v>0</v>
      </c>
      <c r="M36" s="90">
        <f t="shared" si="1"/>
        <v>0</v>
      </c>
      <c r="N36" s="88"/>
      <c r="O36" s="88"/>
      <c r="P36" s="88"/>
      <c r="Q36" s="88"/>
    </row>
    <row r="37" spans="1:17" s="89" customFormat="1" ht="12.75" hidden="1" x14ac:dyDescent="0.2">
      <c r="A37" s="158"/>
      <c r="B37" s="141">
        <v>1201</v>
      </c>
      <c r="C37" s="100"/>
      <c r="D37" s="188"/>
      <c r="E37" s="177"/>
      <c r="F37" s="108"/>
      <c r="G37" s="108"/>
      <c r="H37" s="108"/>
      <c r="I37" s="108"/>
      <c r="J37" s="109"/>
      <c r="K37" s="109"/>
      <c r="L37" s="159">
        <f t="shared" si="0"/>
        <v>0</v>
      </c>
      <c r="M37" s="90">
        <f t="shared" si="1"/>
        <v>0</v>
      </c>
      <c r="N37" s="88"/>
      <c r="O37" s="88"/>
      <c r="P37" s="88"/>
      <c r="Q37" s="88"/>
    </row>
    <row r="38" spans="1:17" s="89" customFormat="1" ht="12.75" hidden="1" x14ac:dyDescent="0.2">
      <c r="A38" s="158"/>
      <c r="B38" s="141">
        <v>1201</v>
      </c>
      <c r="C38" s="100"/>
      <c r="D38" s="188"/>
      <c r="E38" s="177"/>
      <c r="F38" s="108"/>
      <c r="G38" s="108"/>
      <c r="H38" s="108"/>
      <c r="I38" s="108"/>
      <c r="J38" s="109"/>
      <c r="K38" s="109"/>
      <c r="L38" s="159">
        <f t="shared" si="0"/>
        <v>0</v>
      </c>
      <c r="M38" s="90">
        <f t="shared" si="1"/>
        <v>0</v>
      </c>
      <c r="N38" s="88"/>
      <c r="O38" s="88"/>
      <c r="P38" s="88"/>
      <c r="Q38" s="88"/>
    </row>
    <row r="39" spans="1:17" s="89" customFormat="1" ht="12.75" x14ac:dyDescent="0.2">
      <c r="A39" s="160"/>
      <c r="B39" s="91">
        <v>1202</v>
      </c>
      <c r="C39" s="91"/>
      <c r="D39" s="157" t="s">
        <v>203</v>
      </c>
      <c r="E39" s="178">
        <f t="shared" ref="E39:K39" si="2">SUM(E19:E38)</f>
        <v>57650</v>
      </c>
      <c r="F39" s="112">
        <f t="shared" si="2"/>
        <v>104550</v>
      </c>
      <c r="G39" s="112">
        <f t="shared" si="2"/>
        <v>26600</v>
      </c>
      <c r="H39" s="112">
        <f t="shared" si="2"/>
        <v>18500</v>
      </c>
      <c r="I39" s="112">
        <f t="shared" si="2"/>
        <v>5000</v>
      </c>
      <c r="J39" s="112">
        <f t="shared" si="2"/>
        <v>123545</v>
      </c>
      <c r="K39" s="112">
        <f t="shared" si="2"/>
        <v>88755</v>
      </c>
      <c r="L39" s="159">
        <f t="shared" si="0"/>
        <v>212300</v>
      </c>
      <c r="M39" s="90">
        <f t="shared" si="1"/>
        <v>0</v>
      </c>
      <c r="N39" s="88"/>
      <c r="O39" s="88"/>
      <c r="P39" s="88"/>
      <c r="Q39" s="88"/>
    </row>
    <row r="40" spans="1:17" s="89" customFormat="1" ht="12.75" hidden="1" customHeight="1" x14ac:dyDescent="0.2">
      <c r="A40" s="158"/>
      <c r="B40" s="139">
        <v>1300</v>
      </c>
      <c r="C40" s="99"/>
      <c r="D40" s="189" t="s">
        <v>212</v>
      </c>
      <c r="E40" s="174"/>
      <c r="F40" s="113"/>
      <c r="G40" s="113"/>
      <c r="H40" s="113"/>
      <c r="I40" s="113"/>
      <c r="J40" s="109"/>
      <c r="K40" s="109"/>
      <c r="L40" s="159">
        <f t="shared" si="0"/>
        <v>0</v>
      </c>
      <c r="M40" s="90">
        <f t="shared" si="1"/>
        <v>0</v>
      </c>
      <c r="N40" s="88"/>
      <c r="O40" s="88"/>
      <c r="P40" s="88"/>
      <c r="Q40" s="88"/>
    </row>
    <row r="41" spans="1:17" s="89" customFormat="1" ht="12.75" hidden="1" customHeight="1" x14ac:dyDescent="0.2">
      <c r="A41" s="158"/>
      <c r="B41" s="139"/>
      <c r="C41" s="99"/>
      <c r="D41" s="189" t="s">
        <v>200</v>
      </c>
      <c r="E41" s="174"/>
      <c r="F41" s="113"/>
      <c r="G41" s="113"/>
      <c r="H41" s="113"/>
      <c r="I41" s="113"/>
      <c r="J41" s="109"/>
      <c r="K41" s="109"/>
      <c r="L41" s="159">
        <f t="shared" si="0"/>
        <v>0</v>
      </c>
      <c r="M41" s="90">
        <f t="shared" si="1"/>
        <v>0</v>
      </c>
      <c r="N41" s="88"/>
      <c r="O41" s="88"/>
      <c r="P41" s="88"/>
      <c r="Q41" s="88"/>
    </row>
    <row r="42" spans="1:17" s="89" customFormat="1" ht="12.75" hidden="1" customHeight="1" x14ac:dyDescent="0.2">
      <c r="A42" s="158"/>
      <c r="B42" s="141">
        <v>1301</v>
      </c>
      <c r="C42" s="100"/>
      <c r="D42" s="186"/>
      <c r="E42" s="174">
        <v>0</v>
      </c>
      <c r="F42" s="113"/>
      <c r="G42" s="113"/>
      <c r="H42" s="113"/>
      <c r="I42" s="113"/>
      <c r="J42" s="109">
        <v>0</v>
      </c>
      <c r="K42" s="109">
        <v>0</v>
      </c>
      <c r="L42" s="159">
        <f t="shared" si="0"/>
        <v>0</v>
      </c>
      <c r="M42" s="90">
        <f t="shared" si="1"/>
        <v>0</v>
      </c>
      <c r="N42" s="88"/>
      <c r="O42" s="88"/>
      <c r="P42" s="88"/>
      <c r="Q42" s="88"/>
    </row>
    <row r="43" spans="1:17" s="89" customFormat="1" ht="12.75" hidden="1" customHeight="1" x14ac:dyDescent="0.2">
      <c r="A43" s="158"/>
      <c r="B43" s="141">
        <v>1302</v>
      </c>
      <c r="C43" s="100"/>
      <c r="D43" s="186"/>
      <c r="E43" s="174">
        <v>0</v>
      </c>
      <c r="F43" s="113"/>
      <c r="G43" s="113"/>
      <c r="H43" s="113"/>
      <c r="I43" s="113"/>
      <c r="J43" s="109">
        <v>0</v>
      </c>
      <c r="K43" s="109">
        <v>0</v>
      </c>
      <c r="L43" s="159">
        <f t="shared" si="0"/>
        <v>0</v>
      </c>
      <c r="M43" s="90">
        <f t="shared" si="1"/>
        <v>0</v>
      </c>
      <c r="N43" s="88"/>
      <c r="O43" s="88"/>
      <c r="P43" s="88"/>
      <c r="Q43" s="88"/>
    </row>
    <row r="44" spans="1:17" s="89" customFormat="1" ht="12.75" hidden="1" customHeight="1" x14ac:dyDescent="0.2">
      <c r="A44" s="158"/>
      <c r="B44" s="141">
        <v>1303</v>
      </c>
      <c r="C44" s="100"/>
      <c r="D44" s="186"/>
      <c r="E44" s="174">
        <v>0</v>
      </c>
      <c r="F44" s="113"/>
      <c r="G44" s="113"/>
      <c r="H44" s="113"/>
      <c r="I44" s="113"/>
      <c r="J44" s="109">
        <v>0</v>
      </c>
      <c r="K44" s="109">
        <v>0</v>
      </c>
      <c r="L44" s="159">
        <f t="shared" si="0"/>
        <v>0</v>
      </c>
      <c r="M44" s="90">
        <f t="shared" si="1"/>
        <v>0</v>
      </c>
      <c r="N44" s="88"/>
      <c r="O44" s="88"/>
      <c r="P44" s="88"/>
      <c r="Q44" s="88"/>
    </row>
    <row r="45" spans="1:17" s="89" customFormat="1" ht="12.75" hidden="1" customHeight="1" x14ac:dyDescent="0.2">
      <c r="A45" s="158"/>
      <c r="B45" s="141">
        <v>1399</v>
      </c>
      <c r="C45" s="100"/>
      <c r="D45" s="186" t="s">
        <v>203</v>
      </c>
      <c r="E45" s="178">
        <f>SUM(E40:E44)</f>
        <v>0</v>
      </c>
      <c r="F45" s="112"/>
      <c r="G45" s="112"/>
      <c r="H45" s="112"/>
      <c r="I45" s="112"/>
      <c r="J45" s="112">
        <f>SUM(J40:J44)</f>
        <v>0</v>
      </c>
      <c r="K45" s="112">
        <f>SUM(K40:K44)</f>
        <v>0</v>
      </c>
      <c r="L45" s="159">
        <f t="shared" si="0"/>
        <v>0</v>
      </c>
      <c r="M45" s="90">
        <f t="shared" si="1"/>
        <v>0</v>
      </c>
      <c r="N45" s="88"/>
      <c r="O45" s="88"/>
      <c r="P45" s="88"/>
      <c r="Q45" s="88"/>
    </row>
    <row r="46" spans="1:17" s="89" customFormat="1" ht="12.75" hidden="1" customHeight="1" x14ac:dyDescent="0.2">
      <c r="A46" s="158"/>
      <c r="B46" s="139">
        <v>1400</v>
      </c>
      <c r="C46" s="99"/>
      <c r="D46" s="189" t="s">
        <v>218</v>
      </c>
      <c r="E46" s="174"/>
      <c r="F46" s="113"/>
      <c r="G46" s="113"/>
      <c r="H46" s="113"/>
      <c r="I46" s="113"/>
      <c r="J46" s="109"/>
      <c r="K46" s="109"/>
      <c r="L46" s="159">
        <f t="shared" si="0"/>
        <v>0</v>
      </c>
      <c r="M46" s="90">
        <f t="shared" si="1"/>
        <v>0</v>
      </c>
      <c r="N46" s="88"/>
      <c r="O46" s="88"/>
      <c r="P46" s="88"/>
      <c r="Q46" s="88"/>
    </row>
    <row r="47" spans="1:17" s="89" customFormat="1" ht="12.75" hidden="1" customHeight="1" x14ac:dyDescent="0.2">
      <c r="A47" s="158"/>
      <c r="B47" s="141">
        <v>1401</v>
      </c>
      <c r="C47" s="100"/>
      <c r="D47" s="186"/>
      <c r="E47" s="174">
        <v>0</v>
      </c>
      <c r="F47" s="113"/>
      <c r="G47" s="113"/>
      <c r="H47" s="113"/>
      <c r="I47" s="113"/>
      <c r="J47" s="109">
        <v>0</v>
      </c>
      <c r="K47" s="109">
        <v>0</v>
      </c>
      <c r="L47" s="159">
        <f t="shared" si="0"/>
        <v>0</v>
      </c>
      <c r="M47" s="90">
        <f t="shared" si="1"/>
        <v>0</v>
      </c>
      <c r="N47" s="88"/>
      <c r="O47" s="88"/>
      <c r="P47" s="88"/>
      <c r="Q47" s="88"/>
    </row>
    <row r="48" spans="1:17" s="89" customFormat="1" ht="12.75" hidden="1" customHeight="1" x14ac:dyDescent="0.2">
      <c r="A48" s="158"/>
      <c r="B48" s="141">
        <v>1402</v>
      </c>
      <c r="C48" s="100"/>
      <c r="D48" s="186"/>
      <c r="E48" s="174">
        <v>0</v>
      </c>
      <c r="F48" s="113"/>
      <c r="G48" s="113"/>
      <c r="H48" s="113"/>
      <c r="I48" s="113"/>
      <c r="J48" s="109">
        <v>0</v>
      </c>
      <c r="K48" s="109">
        <v>0</v>
      </c>
      <c r="L48" s="159">
        <f t="shared" si="0"/>
        <v>0</v>
      </c>
      <c r="M48" s="90">
        <f t="shared" si="1"/>
        <v>0</v>
      </c>
      <c r="N48" s="88"/>
      <c r="O48" s="88"/>
      <c r="P48" s="88"/>
      <c r="Q48" s="88"/>
    </row>
    <row r="49" spans="1:17" s="89" customFormat="1" ht="12.75" hidden="1" customHeight="1" x14ac:dyDescent="0.2">
      <c r="A49" s="158"/>
      <c r="B49" s="141">
        <v>1403</v>
      </c>
      <c r="C49" s="100"/>
      <c r="D49" s="186"/>
      <c r="E49" s="174">
        <v>0</v>
      </c>
      <c r="F49" s="113"/>
      <c r="G49" s="113"/>
      <c r="H49" s="113"/>
      <c r="I49" s="113"/>
      <c r="J49" s="109">
        <v>0</v>
      </c>
      <c r="K49" s="109">
        <v>0</v>
      </c>
      <c r="L49" s="159">
        <f t="shared" si="0"/>
        <v>0</v>
      </c>
      <c r="M49" s="90">
        <f t="shared" si="1"/>
        <v>0</v>
      </c>
      <c r="N49" s="88"/>
      <c r="O49" s="88"/>
      <c r="P49" s="88"/>
      <c r="Q49" s="88"/>
    </row>
    <row r="50" spans="1:17" s="89" customFormat="1" ht="12.75" hidden="1" customHeight="1" x14ac:dyDescent="0.2">
      <c r="A50" s="158"/>
      <c r="B50" s="141">
        <v>1499</v>
      </c>
      <c r="C50" s="100"/>
      <c r="D50" s="186" t="s">
        <v>203</v>
      </c>
      <c r="E50" s="178">
        <f>SUM(E47:E49)</f>
        <v>0</v>
      </c>
      <c r="F50" s="112"/>
      <c r="G50" s="112"/>
      <c r="H50" s="112"/>
      <c r="I50" s="112"/>
      <c r="J50" s="112">
        <f>SUM(J47:J49)</f>
        <v>0</v>
      </c>
      <c r="K50" s="112">
        <f>SUM(K47:K49)</f>
        <v>0</v>
      </c>
      <c r="L50" s="159">
        <f t="shared" si="0"/>
        <v>0</v>
      </c>
      <c r="M50" s="90">
        <f t="shared" si="1"/>
        <v>0</v>
      </c>
      <c r="N50" s="88"/>
      <c r="O50" s="88"/>
      <c r="P50" s="88"/>
      <c r="Q50" s="88"/>
    </row>
    <row r="51" spans="1:17" s="89" customFormat="1" ht="12.75" x14ac:dyDescent="0.2">
      <c r="A51" s="161"/>
      <c r="B51" s="139">
        <v>1600</v>
      </c>
      <c r="C51" s="99" t="s">
        <v>22</v>
      </c>
      <c r="D51" s="403" t="s">
        <v>472</v>
      </c>
      <c r="E51" s="174"/>
      <c r="F51" s="113"/>
      <c r="G51" s="113"/>
      <c r="H51" s="113"/>
      <c r="I51" s="113"/>
      <c r="J51" s="109"/>
      <c r="K51" s="109"/>
      <c r="L51" s="159">
        <f t="shared" si="0"/>
        <v>0</v>
      </c>
      <c r="M51" s="90">
        <f t="shared" si="1"/>
        <v>0</v>
      </c>
      <c r="N51" s="88"/>
      <c r="O51" s="88"/>
      <c r="P51" s="88"/>
      <c r="Q51" s="88"/>
    </row>
    <row r="52" spans="1:17" s="89" customFormat="1" ht="14.25" customHeight="1" x14ac:dyDescent="0.2">
      <c r="A52" s="158"/>
      <c r="B52" s="141">
        <v>1602</v>
      </c>
      <c r="C52" s="100"/>
      <c r="D52" s="405" t="s">
        <v>472</v>
      </c>
      <c r="E52" s="174">
        <v>6000</v>
      </c>
      <c r="F52" s="113">
        <v>15000</v>
      </c>
      <c r="G52" s="113">
        <v>0</v>
      </c>
      <c r="H52" s="113">
        <v>0</v>
      </c>
      <c r="I52" s="113">
        <v>0</v>
      </c>
      <c r="J52" s="113">
        <v>10500</v>
      </c>
      <c r="K52" s="113">
        <v>10500</v>
      </c>
      <c r="L52" s="159">
        <f t="shared" si="0"/>
        <v>21000</v>
      </c>
      <c r="M52" s="90">
        <f t="shared" si="1"/>
        <v>0</v>
      </c>
      <c r="N52" s="88"/>
      <c r="O52" s="88"/>
      <c r="P52" s="88"/>
      <c r="Q52" s="88"/>
    </row>
    <row r="53" spans="1:17" s="89" customFormat="1" ht="25.5" x14ac:dyDescent="0.2">
      <c r="A53" s="158"/>
      <c r="B53" s="141">
        <v>1602</v>
      </c>
      <c r="C53" s="100"/>
      <c r="D53" s="400" t="s">
        <v>473</v>
      </c>
      <c r="E53" s="174">
        <v>0</v>
      </c>
      <c r="F53" s="113">
        <v>58000</v>
      </c>
      <c r="G53" s="113">
        <v>0</v>
      </c>
      <c r="H53" s="113">
        <v>0</v>
      </c>
      <c r="I53" s="113">
        <v>0</v>
      </c>
      <c r="J53" s="113">
        <v>40000</v>
      </c>
      <c r="K53" s="113">
        <v>18000</v>
      </c>
      <c r="L53" s="159">
        <f t="shared" si="0"/>
        <v>58000</v>
      </c>
      <c r="M53" s="90">
        <f t="shared" si="1"/>
        <v>0</v>
      </c>
      <c r="N53" s="88"/>
      <c r="O53" s="88"/>
      <c r="P53" s="88"/>
      <c r="Q53" s="88"/>
    </row>
    <row r="54" spans="1:17" s="89" customFormat="1" ht="12.75" x14ac:dyDescent="0.2">
      <c r="A54" s="158"/>
      <c r="B54" s="141">
        <v>1602</v>
      </c>
      <c r="C54" s="100"/>
      <c r="D54" s="187"/>
      <c r="E54" s="174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59">
        <f t="shared" si="0"/>
        <v>0</v>
      </c>
      <c r="M54" s="90">
        <f t="shared" si="1"/>
        <v>0</v>
      </c>
      <c r="N54" s="88"/>
      <c r="O54" s="88"/>
      <c r="P54" s="88"/>
      <c r="Q54" s="88"/>
    </row>
    <row r="55" spans="1:17" s="89" customFormat="1" ht="12.75" x14ac:dyDescent="0.2">
      <c r="A55" s="158"/>
      <c r="B55" s="141">
        <v>1602</v>
      </c>
      <c r="C55" s="100"/>
      <c r="D55" s="187"/>
      <c r="E55" s="174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59">
        <f t="shared" si="0"/>
        <v>0</v>
      </c>
      <c r="M55" s="90">
        <f t="shared" si="1"/>
        <v>0</v>
      </c>
      <c r="N55" s="88"/>
      <c r="O55" s="88"/>
      <c r="P55" s="88"/>
      <c r="Q55" s="88"/>
    </row>
    <row r="56" spans="1:17" s="89" customFormat="1" ht="12.75" x14ac:dyDescent="0.2">
      <c r="A56" s="158"/>
      <c r="B56" s="141">
        <v>1602</v>
      </c>
      <c r="C56" s="100"/>
      <c r="D56" s="187"/>
      <c r="E56" s="174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59">
        <f t="shared" si="0"/>
        <v>0</v>
      </c>
      <c r="M56" s="90">
        <f t="shared" si="1"/>
        <v>0</v>
      </c>
      <c r="N56" s="88"/>
      <c r="O56" s="88"/>
      <c r="P56" s="88"/>
      <c r="Q56" s="88"/>
    </row>
    <row r="57" spans="1:17" s="89" customFormat="1" ht="12.75" x14ac:dyDescent="0.2">
      <c r="A57" s="158"/>
      <c r="B57" s="141">
        <v>1602</v>
      </c>
      <c r="C57" s="100"/>
      <c r="D57" s="186"/>
      <c r="E57" s="174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59">
        <f t="shared" si="0"/>
        <v>0</v>
      </c>
      <c r="M57" s="90">
        <f t="shared" si="1"/>
        <v>0</v>
      </c>
      <c r="N57" s="88"/>
      <c r="O57" s="88"/>
      <c r="P57" s="88"/>
      <c r="Q57" s="88"/>
    </row>
    <row r="58" spans="1:17" s="89" customFormat="1" ht="12.75" x14ac:dyDescent="0.2">
      <c r="A58" s="158"/>
      <c r="B58" s="141">
        <v>1602</v>
      </c>
      <c r="C58" s="100"/>
      <c r="D58" s="188"/>
      <c r="E58" s="174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59">
        <f t="shared" si="0"/>
        <v>0</v>
      </c>
      <c r="M58" s="90">
        <f t="shared" si="1"/>
        <v>0</v>
      </c>
      <c r="N58" s="88"/>
      <c r="O58" s="88"/>
      <c r="P58" s="88"/>
      <c r="Q58" s="88"/>
    </row>
    <row r="59" spans="1:17" s="89" customFormat="1" ht="12.75" x14ac:dyDescent="0.2">
      <c r="A59" s="162"/>
      <c r="B59" s="104">
        <v>1602</v>
      </c>
      <c r="C59" s="106"/>
      <c r="D59" s="190" t="s">
        <v>203</v>
      </c>
      <c r="E59" s="178">
        <f>SUM(E52:E58)</f>
        <v>6000</v>
      </c>
      <c r="F59" s="112">
        <f t="shared" ref="F59:K59" si="3">SUM(F52:F58)</f>
        <v>73000</v>
      </c>
      <c r="G59" s="112">
        <f t="shared" si="3"/>
        <v>0</v>
      </c>
      <c r="H59" s="112">
        <f t="shared" si="3"/>
        <v>0</v>
      </c>
      <c r="I59" s="112">
        <f t="shared" si="3"/>
        <v>0</v>
      </c>
      <c r="J59" s="112">
        <f t="shared" si="3"/>
        <v>50500</v>
      </c>
      <c r="K59" s="112">
        <f t="shared" si="3"/>
        <v>28500</v>
      </c>
      <c r="L59" s="159">
        <f t="shared" si="0"/>
        <v>79000</v>
      </c>
      <c r="M59" s="90">
        <f t="shared" si="1"/>
        <v>0</v>
      </c>
      <c r="N59" s="88"/>
      <c r="O59" s="88"/>
      <c r="P59" s="88"/>
      <c r="Q59" s="88"/>
    </row>
    <row r="60" spans="1:17" s="89" customFormat="1" ht="13.5" thickBot="1" x14ac:dyDescent="0.25">
      <c r="A60" s="163"/>
      <c r="B60" s="124"/>
      <c r="C60" s="122"/>
      <c r="D60" s="191" t="s">
        <v>229</v>
      </c>
      <c r="E60" s="404">
        <f t="shared" ref="E60:L60" si="4">SUM(E59,E39)</f>
        <v>63650</v>
      </c>
      <c r="F60" s="404">
        <f t="shared" si="4"/>
        <v>177550</v>
      </c>
      <c r="G60" s="404">
        <f t="shared" si="4"/>
        <v>26600</v>
      </c>
      <c r="H60" s="404">
        <f t="shared" si="4"/>
        <v>18500</v>
      </c>
      <c r="I60" s="404">
        <f t="shared" si="4"/>
        <v>5000</v>
      </c>
      <c r="J60" s="404">
        <f t="shared" si="4"/>
        <v>174045</v>
      </c>
      <c r="K60" s="404">
        <f t="shared" si="4"/>
        <v>117255</v>
      </c>
      <c r="L60" s="549">
        <f t="shared" si="4"/>
        <v>291300</v>
      </c>
      <c r="M60" s="90">
        <f t="shared" si="1"/>
        <v>0</v>
      </c>
      <c r="N60" s="88"/>
      <c r="O60" s="88"/>
      <c r="P60" s="88"/>
      <c r="Q60" s="88"/>
    </row>
    <row r="61" spans="1:17" s="89" customFormat="1" ht="12.75" hidden="1" x14ac:dyDescent="0.2">
      <c r="A61" s="156">
        <v>20</v>
      </c>
      <c r="B61" s="139" t="s">
        <v>230</v>
      </c>
      <c r="C61" s="99"/>
      <c r="D61" s="524"/>
      <c r="E61" s="113"/>
      <c r="F61" s="113"/>
      <c r="G61" s="113"/>
      <c r="H61" s="113"/>
      <c r="I61" s="113"/>
      <c r="J61" s="109"/>
      <c r="K61" s="109"/>
      <c r="L61" s="159"/>
      <c r="M61" s="90"/>
      <c r="N61" s="88"/>
      <c r="O61" s="88"/>
      <c r="P61" s="88"/>
      <c r="Q61" s="88"/>
    </row>
    <row r="62" spans="1:17" s="89" customFormat="1" ht="12.75" hidden="1" x14ac:dyDescent="0.2">
      <c r="A62" s="158"/>
      <c r="B62" s="139">
        <v>2100</v>
      </c>
      <c r="C62" s="99" t="s">
        <v>73</v>
      </c>
      <c r="D62" s="193" t="s">
        <v>232</v>
      </c>
      <c r="E62" s="113"/>
      <c r="F62" s="113"/>
      <c r="G62" s="113"/>
      <c r="H62" s="113"/>
      <c r="I62" s="113"/>
      <c r="J62" s="109"/>
      <c r="K62" s="109"/>
      <c r="L62" s="159"/>
      <c r="M62" s="90"/>
      <c r="N62" s="88"/>
      <c r="O62" s="88"/>
      <c r="P62" s="88"/>
      <c r="Q62" s="88"/>
    </row>
    <row r="63" spans="1:17" s="89" customFormat="1" ht="12.75" hidden="1" x14ac:dyDescent="0.2">
      <c r="A63" s="158"/>
      <c r="B63" s="139"/>
      <c r="C63" s="99"/>
      <c r="D63" s="193" t="s">
        <v>233</v>
      </c>
      <c r="E63" s="113"/>
      <c r="F63" s="113"/>
      <c r="G63" s="113"/>
      <c r="H63" s="113"/>
      <c r="I63" s="113"/>
      <c r="J63" s="109"/>
      <c r="K63" s="109"/>
      <c r="L63" s="159"/>
      <c r="M63" s="90"/>
      <c r="N63" s="88"/>
      <c r="O63" s="88"/>
      <c r="P63" s="88"/>
      <c r="Q63" s="88"/>
    </row>
    <row r="64" spans="1:17" s="89" customFormat="1" ht="12.75" hidden="1" x14ac:dyDescent="0.2">
      <c r="A64" s="158"/>
      <c r="B64" s="141">
        <v>2102</v>
      </c>
      <c r="C64" s="100"/>
      <c r="D64" s="171"/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09">
        <v>0</v>
      </c>
      <c r="K64" s="109">
        <v>0</v>
      </c>
      <c r="L64" s="159">
        <f t="shared" ref="L64:L72" si="5">SUM(J64:K64)</f>
        <v>0</v>
      </c>
      <c r="M64" s="90">
        <f t="shared" ref="M64:M72" si="6">SUM(E64:I64)-L64</f>
        <v>0</v>
      </c>
      <c r="N64" s="88"/>
      <c r="O64" s="88"/>
      <c r="P64" s="88"/>
      <c r="Q64" s="88"/>
    </row>
    <row r="65" spans="1:17" s="89" customFormat="1" ht="12.75" hidden="1" x14ac:dyDescent="0.2">
      <c r="A65" s="158"/>
      <c r="B65" s="141">
        <v>2102</v>
      </c>
      <c r="C65" s="100"/>
      <c r="D65" s="171"/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09">
        <v>0</v>
      </c>
      <c r="K65" s="109">
        <v>0</v>
      </c>
      <c r="L65" s="159">
        <f t="shared" si="5"/>
        <v>0</v>
      </c>
      <c r="M65" s="90">
        <f t="shared" si="6"/>
        <v>0</v>
      </c>
      <c r="N65" s="88"/>
      <c r="O65" s="88"/>
      <c r="P65" s="88"/>
      <c r="Q65" s="88"/>
    </row>
    <row r="66" spans="1:17" s="89" customFormat="1" ht="12.75" hidden="1" x14ac:dyDescent="0.2">
      <c r="A66" s="158"/>
      <c r="B66" s="141">
        <v>2102</v>
      </c>
      <c r="C66" s="100"/>
      <c r="D66" s="171"/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09">
        <v>0</v>
      </c>
      <c r="K66" s="109">
        <v>0</v>
      </c>
      <c r="L66" s="159">
        <f t="shared" si="5"/>
        <v>0</v>
      </c>
      <c r="M66" s="90">
        <f t="shared" si="6"/>
        <v>0</v>
      </c>
      <c r="N66" s="88"/>
      <c r="O66" s="88"/>
      <c r="P66" s="88"/>
      <c r="Q66" s="88"/>
    </row>
    <row r="67" spans="1:17" s="89" customFormat="1" ht="12.75" hidden="1" x14ac:dyDescent="0.2">
      <c r="A67" s="158"/>
      <c r="B67" s="141">
        <v>2102</v>
      </c>
      <c r="C67" s="100"/>
      <c r="D67" s="171"/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09">
        <v>0</v>
      </c>
      <c r="K67" s="109">
        <v>0</v>
      </c>
      <c r="L67" s="159">
        <f t="shared" si="5"/>
        <v>0</v>
      </c>
      <c r="M67" s="90">
        <f t="shared" si="6"/>
        <v>0</v>
      </c>
      <c r="N67" s="88"/>
      <c r="O67" s="88"/>
      <c r="P67" s="88"/>
      <c r="Q67" s="88"/>
    </row>
    <row r="68" spans="1:17" s="89" customFormat="1" ht="12.75" hidden="1" x14ac:dyDescent="0.2">
      <c r="A68" s="162"/>
      <c r="B68" s="104">
        <v>2102</v>
      </c>
      <c r="C68" s="106"/>
      <c r="D68" s="190" t="s">
        <v>203</v>
      </c>
      <c r="E68" s="112">
        <f t="shared" ref="E68:K68" si="7">SUM(E64:E67)</f>
        <v>0</v>
      </c>
      <c r="F68" s="112">
        <f t="shared" si="7"/>
        <v>0</v>
      </c>
      <c r="G68" s="112">
        <f t="shared" si="7"/>
        <v>0</v>
      </c>
      <c r="H68" s="112">
        <f t="shared" si="7"/>
        <v>0</v>
      </c>
      <c r="I68" s="112">
        <f t="shared" si="7"/>
        <v>0</v>
      </c>
      <c r="J68" s="110">
        <f t="shared" si="7"/>
        <v>0</v>
      </c>
      <c r="K68" s="110">
        <f t="shared" si="7"/>
        <v>0</v>
      </c>
      <c r="L68" s="159">
        <f t="shared" si="5"/>
        <v>0</v>
      </c>
      <c r="M68" s="90">
        <f t="shared" si="6"/>
        <v>0</v>
      </c>
      <c r="N68" s="88"/>
      <c r="O68" s="88"/>
      <c r="P68" s="88"/>
      <c r="Q68" s="88"/>
    </row>
    <row r="69" spans="1:17" s="89" customFormat="1" ht="12.75" hidden="1" x14ac:dyDescent="0.2">
      <c r="A69" s="158"/>
      <c r="B69" s="139">
        <v>2200</v>
      </c>
      <c r="C69" s="99" t="s">
        <v>22</v>
      </c>
      <c r="D69" s="193" t="s">
        <v>239</v>
      </c>
      <c r="E69" s="113"/>
      <c r="F69" s="113"/>
      <c r="G69" s="113"/>
      <c r="H69" s="113"/>
      <c r="I69" s="113"/>
      <c r="J69" s="109"/>
      <c r="K69" s="109"/>
      <c r="L69" s="159">
        <f t="shared" si="5"/>
        <v>0</v>
      </c>
      <c r="M69" s="90">
        <f t="shared" si="6"/>
        <v>0</v>
      </c>
      <c r="N69" s="88"/>
      <c r="O69" s="88"/>
      <c r="P69" s="88"/>
      <c r="Q69" s="88"/>
    </row>
    <row r="70" spans="1:17" s="89" customFormat="1" ht="12.75" hidden="1" x14ac:dyDescent="0.2">
      <c r="A70" s="158"/>
      <c r="B70" s="139"/>
      <c r="C70" s="99"/>
      <c r="D70" s="193" t="s">
        <v>240</v>
      </c>
      <c r="E70" s="113"/>
      <c r="F70" s="113"/>
      <c r="G70" s="113"/>
      <c r="H70" s="113"/>
      <c r="I70" s="113"/>
      <c r="J70" s="109"/>
      <c r="K70" s="109"/>
      <c r="L70" s="159">
        <f t="shared" si="5"/>
        <v>0</v>
      </c>
      <c r="M70" s="90">
        <f t="shared" si="6"/>
        <v>0</v>
      </c>
      <c r="N70" s="88"/>
      <c r="O70" s="88"/>
      <c r="P70" s="88"/>
      <c r="Q70" s="88"/>
    </row>
    <row r="71" spans="1:17" s="89" customFormat="1" ht="12.75" hidden="1" x14ac:dyDescent="0.2">
      <c r="A71" s="158"/>
      <c r="B71" s="141">
        <v>2203</v>
      </c>
      <c r="C71" s="100"/>
      <c r="D71" s="396"/>
      <c r="E71" s="397"/>
      <c r="F71" s="398"/>
      <c r="G71" s="397"/>
      <c r="H71" s="398"/>
      <c r="I71" s="398"/>
      <c r="J71" s="109">
        <v>0</v>
      </c>
      <c r="K71" s="109">
        <v>0</v>
      </c>
      <c r="L71" s="159">
        <f t="shared" si="5"/>
        <v>0</v>
      </c>
      <c r="M71" s="90">
        <f t="shared" si="6"/>
        <v>0</v>
      </c>
      <c r="N71" s="88"/>
      <c r="O71" s="88"/>
      <c r="P71" s="88"/>
      <c r="Q71" s="88"/>
    </row>
    <row r="72" spans="1:17" s="89" customFormat="1" ht="12.75" hidden="1" x14ac:dyDescent="0.2">
      <c r="A72" s="158"/>
      <c r="B72" s="347">
        <v>2203</v>
      </c>
      <c r="C72" s="100"/>
      <c r="D72" s="396"/>
      <c r="E72" s="398"/>
      <c r="F72" s="398"/>
      <c r="G72" s="397"/>
      <c r="H72" s="398"/>
      <c r="I72" s="398"/>
      <c r="J72" s="109">
        <v>0</v>
      </c>
      <c r="K72" s="109">
        <v>0</v>
      </c>
      <c r="L72" s="159">
        <f t="shared" si="5"/>
        <v>0</v>
      </c>
      <c r="M72" s="90">
        <f t="shared" si="6"/>
        <v>0</v>
      </c>
      <c r="N72" s="88"/>
      <c r="O72" s="88"/>
      <c r="P72" s="88"/>
      <c r="Q72" s="88"/>
    </row>
    <row r="73" spans="1:17" s="89" customFormat="1" ht="12.75" hidden="1" x14ac:dyDescent="0.2">
      <c r="A73" s="158"/>
      <c r="B73" s="347">
        <v>2203</v>
      </c>
      <c r="C73" s="100"/>
      <c r="D73" s="396"/>
      <c r="E73" s="398"/>
      <c r="F73" s="397"/>
      <c r="G73" s="398"/>
      <c r="H73" s="398"/>
      <c r="I73" s="398"/>
      <c r="J73" s="109"/>
      <c r="K73" s="109"/>
      <c r="L73" s="159"/>
      <c r="M73" s="90"/>
      <c r="N73" s="88"/>
      <c r="O73" s="88"/>
      <c r="P73" s="88"/>
      <c r="Q73" s="88"/>
    </row>
    <row r="74" spans="1:17" s="89" customFormat="1" ht="12.75" hidden="1" x14ac:dyDescent="0.2">
      <c r="A74" s="158"/>
      <c r="B74" s="347">
        <v>2203</v>
      </c>
      <c r="C74" s="100"/>
      <c r="D74" s="396"/>
      <c r="E74" s="397"/>
      <c r="F74" s="398"/>
      <c r="G74" s="398"/>
      <c r="H74" s="398"/>
      <c r="I74" s="398"/>
      <c r="J74" s="109"/>
      <c r="K74" s="109"/>
      <c r="L74" s="159"/>
      <c r="M74" s="90"/>
      <c r="N74" s="88"/>
      <c r="O74" s="88"/>
      <c r="P74" s="88"/>
      <c r="Q74" s="88"/>
    </row>
    <row r="75" spans="1:17" s="89" customFormat="1" ht="12.75" hidden="1" x14ac:dyDescent="0.2">
      <c r="A75" s="158"/>
      <c r="B75" s="347">
        <v>2203</v>
      </c>
      <c r="C75" s="100"/>
      <c r="D75" s="396"/>
      <c r="E75" s="397"/>
      <c r="F75" s="397"/>
      <c r="G75" s="398"/>
      <c r="H75" s="398"/>
      <c r="I75" s="398"/>
      <c r="J75" s="109"/>
      <c r="K75" s="109"/>
      <c r="L75" s="159"/>
      <c r="M75" s="90"/>
      <c r="N75" s="88"/>
      <c r="O75" s="88"/>
      <c r="P75" s="88"/>
      <c r="Q75" s="88"/>
    </row>
    <row r="76" spans="1:17" s="89" customFormat="1" ht="12.75" hidden="1" x14ac:dyDescent="0.2">
      <c r="A76" s="158"/>
      <c r="B76" s="347">
        <v>2203</v>
      </c>
      <c r="C76" s="100"/>
      <c r="D76" s="396"/>
      <c r="E76" s="397"/>
      <c r="F76" s="398"/>
      <c r="G76" s="398"/>
      <c r="H76" s="398"/>
      <c r="I76" s="398"/>
      <c r="J76" s="109"/>
      <c r="K76" s="109"/>
      <c r="L76" s="159"/>
      <c r="M76" s="90"/>
      <c r="N76" s="88"/>
      <c r="O76" s="88"/>
      <c r="P76" s="88"/>
      <c r="Q76" s="88"/>
    </row>
    <row r="77" spans="1:17" s="89" customFormat="1" ht="12.75" hidden="1" x14ac:dyDescent="0.2">
      <c r="A77" s="158"/>
      <c r="B77" s="347">
        <v>2203</v>
      </c>
      <c r="C77" s="100"/>
      <c r="D77" s="396"/>
      <c r="E77" s="398"/>
      <c r="F77" s="398"/>
      <c r="G77" s="398"/>
      <c r="H77" s="397"/>
      <c r="I77" s="398"/>
      <c r="J77" s="109"/>
      <c r="K77" s="109"/>
      <c r="L77" s="159"/>
      <c r="M77" s="90"/>
      <c r="N77" s="88"/>
      <c r="O77" s="88"/>
      <c r="P77" s="88"/>
      <c r="Q77" s="88"/>
    </row>
    <row r="78" spans="1:17" s="89" customFormat="1" ht="12.75" hidden="1" x14ac:dyDescent="0.2">
      <c r="A78" s="158"/>
      <c r="B78" s="347">
        <v>2203</v>
      </c>
      <c r="C78" s="100"/>
      <c r="D78" s="396"/>
      <c r="E78" s="398"/>
      <c r="F78" s="398"/>
      <c r="G78" s="398"/>
      <c r="H78" s="398"/>
      <c r="I78" s="397"/>
      <c r="J78" s="109"/>
      <c r="K78" s="109"/>
      <c r="L78" s="159"/>
      <c r="M78" s="90"/>
      <c r="N78" s="88"/>
      <c r="O78" s="88"/>
      <c r="P78" s="88"/>
      <c r="Q78" s="88"/>
    </row>
    <row r="79" spans="1:17" s="89" customFormat="1" ht="12.75" hidden="1" x14ac:dyDescent="0.2">
      <c r="A79" s="158"/>
      <c r="B79" s="347">
        <v>2203</v>
      </c>
      <c r="C79" s="100"/>
      <c r="D79" s="396"/>
      <c r="E79" s="398"/>
      <c r="F79" s="398"/>
      <c r="G79" s="397"/>
      <c r="H79" s="398"/>
      <c r="I79" s="398"/>
      <c r="J79" s="109"/>
      <c r="K79" s="109"/>
      <c r="L79" s="159"/>
      <c r="M79" s="90"/>
      <c r="N79" s="88"/>
      <c r="O79" s="88"/>
      <c r="P79" s="88"/>
      <c r="Q79" s="88"/>
    </row>
    <row r="80" spans="1:17" s="89" customFormat="1" ht="12.75" hidden="1" x14ac:dyDescent="0.2">
      <c r="A80" s="162"/>
      <c r="B80" s="104">
        <v>2202</v>
      </c>
      <c r="C80" s="106"/>
      <c r="D80" s="190" t="s">
        <v>203</v>
      </c>
      <c r="E80" s="112">
        <f t="shared" ref="E80:K80" si="8">SUM(E71:E79)</f>
        <v>0</v>
      </c>
      <c r="F80" s="112">
        <f t="shared" si="8"/>
        <v>0</v>
      </c>
      <c r="G80" s="112">
        <f t="shared" si="8"/>
        <v>0</v>
      </c>
      <c r="H80" s="112">
        <f t="shared" si="8"/>
        <v>0</v>
      </c>
      <c r="I80" s="112">
        <f t="shared" si="8"/>
        <v>0</v>
      </c>
      <c r="J80" s="110">
        <f t="shared" si="8"/>
        <v>0</v>
      </c>
      <c r="K80" s="110">
        <f t="shared" si="8"/>
        <v>0</v>
      </c>
      <c r="L80" s="159">
        <f t="shared" ref="L80:L86" si="9">SUM(J80:K80)</f>
        <v>0</v>
      </c>
      <c r="M80" s="90">
        <f t="shared" ref="M80:M86" si="10">SUM(E80:I80)-L80</f>
        <v>0</v>
      </c>
      <c r="N80" s="88"/>
      <c r="O80" s="88"/>
      <c r="P80" s="88"/>
      <c r="Q80" s="88"/>
    </row>
    <row r="81" spans="1:17" s="89" customFormat="1" ht="12.75" hidden="1" x14ac:dyDescent="0.2">
      <c r="A81" s="158"/>
      <c r="B81" s="139">
        <v>2300</v>
      </c>
      <c r="C81" s="99" t="s">
        <v>73</v>
      </c>
      <c r="D81" s="193" t="s">
        <v>246</v>
      </c>
      <c r="E81" s="113"/>
      <c r="F81" s="113"/>
      <c r="G81" s="113"/>
      <c r="H81" s="113"/>
      <c r="I81" s="113"/>
      <c r="J81" s="109"/>
      <c r="K81" s="109"/>
      <c r="L81" s="159">
        <f t="shared" si="9"/>
        <v>0</v>
      </c>
      <c r="M81" s="90">
        <f t="shared" si="10"/>
        <v>0</v>
      </c>
      <c r="N81" s="88"/>
      <c r="O81" s="88"/>
      <c r="P81" s="88"/>
      <c r="Q81" s="88"/>
    </row>
    <row r="82" spans="1:17" s="89" customFormat="1" ht="12.75" hidden="1" x14ac:dyDescent="0.2">
      <c r="A82" s="158"/>
      <c r="B82" s="141">
        <v>2302</v>
      </c>
      <c r="C82" s="100"/>
      <c r="D82" s="171"/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09">
        <v>0</v>
      </c>
      <c r="K82" s="109">
        <v>0</v>
      </c>
      <c r="L82" s="159">
        <f t="shared" si="9"/>
        <v>0</v>
      </c>
      <c r="M82" s="90">
        <f t="shared" si="10"/>
        <v>0</v>
      </c>
      <c r="N82" s="88"/>
      <c r="O82" s="88"/>
      <c r="P82" s="88"/>
      <c r="Q82" s="88"/>
    </row>
    <row r="83" spans="1:17" s="89" customFormat="1" ht="12.75" hidden="1" x14ac:dyDescent="0.2">
      <c r="A83" s="158"/>
      <c r="B83" s="141">
        <v>2302</v>
      </c>
      <c r="C83" s="100"/>
      <c r="D83" s="171"/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09">
        <v>0</v>
      </c>
      <c r="K83" s="109">
        <v>0</v>
      </c>
      <c r="L83" s="159">
        <f t="shared" si="9"/>
        <v>0</v>
      </c>
      <c r="M83" s="90">
        <f t="shared" si="10"/>
        <v>0</v>
      </c>
      <c r="N83" s="88"/>
      <c r="O83" s="88"/>
      <c r="P83" s="88"/>
      <c r="Q83" s="88"/>
    </row>
    <row r="84" spans="1:17" s="89" customFormat="1" ht="12.75" hidden="1" x14ac:dyDescent="0.2">
      <c r="A84" s="158"/>
      <c r="B84" s="141">
        <v>2302</v>
      </c>
      <c r="C84" s="100"/>
      <c r="D84" s="171"/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09">
        <v>0</v>
      </c>
      <c r="K84" s="109">
        <v>0</v>
      </c>
      <c r="L84" s="159">
        <f t="shared" si="9"/>
        <v>0</v>
      </c>
      <c r="M84" s="90">
        <f t="shared" si="10"/>
        <v>0</v>
      </c>
      <c r="N84" s="88"/>
      <c r="O84" s="88"/>
      <c r="P84" s="88"/>
      <c r="Q84" s="88"/>
    </row>
    <row r="85" spans="1:17" s="89" customFormat="1" ht="12.75" hidden="1" x14ac:dyDescent="0.2">
      <c r="A85" s="162"/>
      <c r="B85" s="104">
        <v>2302</v>
      </c>
      <c r="C85" s="106"/>
      <c r="D85" s="190" t="s">
        <v>203</v>
      </c>
      <c r="E85" s="112">
        <f t="shared" ref="E85:K85" si="11">SUM(E82:E84)</f>
        <v>0</v>
      </c>
      <c r="F85" s="112">
        <f t="shared" si="11"/>
        <v>0</v>
      </c>
      <c r="G85" s="112">
        <f t="shared" si="11"/>
        <v>0</v>
      </c>
      <c r="H85" s="112">
        <f t="shared" si="11"/>
        <v>0</v>
      </c>
      <c r="I85" s="112">
        <f t="shared" si="11"/>
        <v>0</v>
      </c>
      <c r="J85" s="110">
        <f t="shared" si="11"/>
        <v>0</v>
      </c>
      <c r="K85" s="110">
        <f t="shared" si="11"/>
        <v>0</v>
      </c>
      <c r="L85" s="159">
        <f t="shared" si="9"/>
        <v>0</v>
      </c>
      <c r="M85" s="90">
        <f t="shared" si="10"/>
        <v>0</v>
      </c>
      <c r="N85" s="88"/>
      <c r="O85" s="88"/>
      <c r="P85" s="88"/>
      <c r="Q85" s="88"/>
    </row>
    <row r="86" spans="1:17" s="89" customFormat="1" ht="13.5" hidden="1" thickBot="1" x14ac:dyDescent="0.25">
      <c r="A86" s="163"/>
      <c r="B86" s="122"/>
      <c r="C86" s="123"/>
      <c r="D86" s="194" t="s">
        <v>229</v>
      </c>
      <c r="E86" s="121">
        <f t="shared" ref="E86:K86" si="12">SUM(E85,E80,E68)</f>
        <v>0</v>
      </c>
      <c r="F86" s="121">
        <f t="shared" si="12"/>
        <v>0</v>
      </c>
      <c r="G86" s="121">
        <f t="shared" si="12"/>
        <v>0</v>
      </c>
      <c r="H86" s="121">
        <f t="shared" si="12"/>
        <v>0</v>
      </c>
      <c r="I86" s="121">
        <f t="shared" si="12"/>
        <v>0</v>
      </c>
      <c r="J86" s="121">
        <f t="shared" si="12"/>
        <v>0</v>
      </c>
      <c r="K86" s="121">
        <f t="shared" si="12"/>
        <v>0</v>
      </c>
      <c r="L86" s="164">
        <f t="shared" si="9"/>
        <v>0</v>
      </c>
      <c r="M86" s="90">
        <f t="shared" si="10"/>
        <v>0</v>
      </c>
      <c r="N86" s="88"/>
      <c r="O86" s="88"/>
      <c r="P86" s="88"/>
      <c r="Q86" s="88"/>
    </row>
    <row r="87" spans="1:17" s="89" customFormat="1" ht="12.75" hidden="1" x14ac:dyDescent="0.2">
      <c r="A87" s="156">
        <v>30</v>
      </c>
      <c r="B87" s="139" t="s">
        <v>251</v>
      </c>
      <c r="C87" s="99"/>
      <c r="D87" s="524"/>
      <c r="E87" s="113"/>
      <c r="F87" s="113"/>
      <c r="G87" s="113"/>
      <c r="H87" s="113"/>
      <c r="I87" s="113"/>
      <c r="J87" s="109"/>
      <c r="K87" s="109"/>
      <c r="L87" s="159"/>
      <c r="M87" s="90"/>
      <c r="N87" s="88"/>
      <c r="O87" s="88"/>
      <c r="P87" s="88"/>
      <c r="Q87" s="88"/>
    </row>
    <row r="88" spans="1:17" s="89" customFormat="1" ht="12.75" hidden="1" customHeight="1" x14ac:dyDescent="0.2">
      <c r="A88" s="158"/>
      <c r="B88" s="139">
        <v>3100</v>
      </c>
      <c r="C88" s="99"/>
      <c r="D88" s="193" t="s">
        <v>253</v>
      </c>
      <c r="E88" s="113"/>
      <c r="F88" s="113"/>
      <c r="G88" s="113"/>
      <c r="H88" s="113"/>
      <c r="I88" s="113"/>
      <c r="J88" s="109"/>
      <c r="K88" s="109"/>
      <c r="L88" s="159"/>
      <c r="M88" s="90">
        <f t="shared" ref="M88:M93" si="13">SUM(E88:I88)-L88</f>
        <v>0</v>
      </c>
      <c r="N88" s="88"/>
      <c r="O88" s="88"/>
      <c r="P88" s="88"/>
      <c r="Q88" s="88"/>
    </row>
    <row r="89" spans="1:17" s="89" customFormat="1" ht="12.75" hidden="1" customHeight="1" x14ac:dyDescent="0.2">
      <c r="A89" s="158"/>
      <c r="B89" s="139"/>
      <c r="C89" s="99"/>
      <c r="D89" s="193" t="s">
        <v>254</v>
      </c>
      <c r="E89" s="113">
        <v>0</v>
      </c>
      <c r="F89" s="113"/>
      <c r="G89" s="113"/>
      <c r="H89" s="113"/>
      <c r="I89" s="113"/>
      <c r="J89" s="109">
        <v>0</v>
      </c>
      <c r="K89" s="109">
        <v>0</v>
      </c>
      <c r="L89" s="159">
        <f>SUM(J89:K89)</f>
        <v>0</v>
      </c>
      <c r="M89" s="90">
        <f t="shared" si="13"/>
        <v>0</v>
      </c>
      <c r="N89" s="88"/>
      <c r="O89" s="88"/>
      <c r="P89" s="88"/>
      <c r="Q89" s="88"/>
    </row>
    <row r="90" spans="1:17" s="89" customFormat="1" ht="12.75" hidden="1" customHeight="1" x14ac:dyDescent="0.2">
      <c r="A90" s="158"/>
      <c r="B90" s="141">
        <v>3101</v>
      </c>
      <c r="C90" s="100"/>
      <c r="D90" s="171"/>
      <c r="E90" s="113">
        <v>0</v>
      </c>
      <c r="F90" s="113"/>
      <c r="G90" s="113"/>
      <c r="H90" s="113"/>
      <c r="I90" s="113"/>
      <c r="J90" s="109">
        <v>0</v>
      </c>
      <c r="K90" s="109">
        <v>0</v>
      </c>
      <c r="L90" s="159">
        <f>SUM(J90:K90)</f>
        <v>0</v>
      </c>
      <c r="M90" s="90">
        <f t="shared" si="13"/>
        <v>0</v>
      </c>
      <c r="N90" s="88"/>
      <c r="O90" s="88"/>
      <c r="P90" s="88"/>
      <c r="Q90" s="88"/>
    </row>
    <row r="91" spans="1:17" s="89" customFormat="1" ht="12.75" hidden="1" customHeight="1" x14ac:dyDescent="0.2">
      <c r="A91" s="158"/>
      <c r="B91" s="141">
        <v>3102</v>
      </c>
      <c r="C91" s="100"/>
      <c r="D91" s="171"/>
      <c r="E91" s="113">
        <v>0</v>
      </c>
      <c r="F91" s="113"/>
      <c r="G91" s="113"/>
      <c r="H91" s="113"/>
      <c r="I91" s="113"/>
      <c r="J91" s="109">
        <v>0</v>
      </c>
      <c r="K91" s="109">
        <v>0</v>
      </c>
      <c r="L91" s="159">
        <f>SUM(J91:K91)</f>
        <v>0</v>
      </c>
      <c r="M91" s="90">
        <f t="shared" si="13"/>
        <v>0</v>
      </c>
      <c r="N91" s="88"/>
      <c r="O91" s="88"/>
      <c r="P91" s="88"/>
      <c r="Q91" s="88"/>
    </row>
    <row r="92" spans="1:17" s="89" customFormat="1" ht="12.75" hidden="1" customHeight="1" x14ac:dyDescent="0.2">
      <c r="A92" s="158"/>
      <c r="B92" s="141">
        <v>3103</v>
      </c>
      <c r="C92" s="100"/>
      <c r="D92" s="171"/>
      <c r="E92" s="113">
        <v>0</v>
      </c>
      <c r="F92" s="113"/>
      <c r="G92" s="113"/>
      <c r="H92" s="113"/>
      <c r="I92" s="113"/>
      <c r="J92" s="109">
        <v>0</v>
      </c>
      <c r="K92" s="109">
        <v>0</v>
      </c>
      <c r="L92" s="159">
        <f>SUM(J92:K92)</f>
        <v>0</v>
      </c>
      <c r="M92" s="90">
        <f t="shared" si="13"/>
        <v>0</v>
      </c>
      <c r="N92" s="88"/>
      <c r="O92" s="88"/>
      <c r="P92" s="88"/>
      <c r="Q92" s="88"/>
    </row>
    <row r="93" spans="1:17" s="89" customFormat="1" ht="12.75" hidden="1" customHeight="1" x14ac:dyDescent="0.2">
      <c r="A93" s="158"/>
      <c r="B93" s="141">
        <v>3199</v>
      </c>
      <c r="C93" s="100"/>
      <c r="D93" s="171" t="s">
        <v>203</v>
      </c>
      <c r="E93" s="112">
        <v>0</v>
      </c>
      <c r="F93" s="112"/>
      <c r="G93" s="112"/>
      <c r="H93" s="112"/>
      <c r="I93" s="112"/>
      <c r="J93" s="110">
        <v>0</v>
      </c>
      <c r="K93" s="110">
        <v>0</v>
      </c>
      <c r="L93" s="159">
        <f>SUM(J93:K93)</f>
        <v>0</v>
      </c>
      <c r="M93" s="90">
        <f t="shared" si="13"/>
        <v>0</v>
      </c>
      <c r="N93" s="88"/>
      <c r="O93" s="88"/>
      <c r="P93" s="88"/>
      <c r="Q93" s="88"/>
    </row>
    <row r="94" spans="1:17" s="89" customFormat="1" ht="25.5" hidden="1" x14ac:dyDescent="0.2">
      <c r="A94" s="158"/>
      <c r="B94" s="139">
        <v>3200</v>
      </c>
      <c r="C94" s="99" t="s">
        <v>22</v>
      </c>
      <c r="D94" s="185" t="s">
        <v>38</v>
      </c>
      <c r="E94" s="113"/>
      <c r="F94" s="113"/>
      <c r="G94" s="113"/>
      <c r="H94" s="113"/>
      <c r="I94" s="113"/>
      <c r="J94" s="109"/>
      <c r="K94" s="109"/>
      <c r="L94" s="159"/>
      <c r="M94" s="90"/>
      <c r="N94" s="88"/>
      <c r="O94" s="88"/>
      <c r="P94" s="88"/>
      <c r="Q94" s="88"/>
    </row>
    <row r="95" spans="1:17" s="89" customFormat="1" ht="12.75" hidden="1" x14ac:dyDescent="0.2">
      <c r="A95" s="158"/>
      <c r="B95" s="141">
        <v>3202</v>
      </c>
      <c r="C95" s="100"/>
      <c r="D95" s="171"/>
      <c r="E95" s="113">
        <f>SUM(J95:K95)</f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59">
        <f>SUM(J95:K95)</f>
        <v>0</v>
      </c>
      <c r="M95" s="90">
        <f>SUM(E95:I95)-L95</f>
        <v>0</v>
      </c>
      <c r="N95" s="88"/>
      <c r="O95" s="88"/>
      <c r="P95" s="88"/>
      <c r="Q95" s="88"/>
    </row>
    <row r="96" spans="1:17" s="89" customFormat="1" ht="12.75" hidden="1" x14ac:dyDescent="0.2">
      <c r="A96" s="158"/>
      <c r="B96" s="141">
        <v>3202</v>
      </c>
      <c r="C96" s="100"/>
      <c r="D96" s="171"/>
      <c r="E96" s="113">
        <v>0</v>
      </c>
      <c r="F96" s="113">
        <f>SUM(J96:K96)</f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59">
        <f>SUM(J96:K96)</f>
        <v>0</v>
      </c>
      <c r="M96" s="90">
        <f>SUM(E96:I96)-L96</f>
        <v>0</v>
      </c>
      <c r="N96" s="88"/>
      <c r="O96" s="88"/>
      <c r="P96" s="88"/>
      <c r="Q96" s="88"/>
    </row>
    <row r="97" spans="1:17" s="89" customFormat="1" ht="12.75" hidden="1" x14ac:dyDescent="0.2">
      <c r="A97" s="158"/>
      <c r="B97" s="141">
        <v>3202</v>
      </c>
      <c r="C97" s="100"/>
      <c r="D97" s="195"/>
      <c r="E97" s="113">
        <v>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159">
        <f>SUM(J97:K97)</f>
        <v>0</v>
      </c>
      <c r="M97" s="90">
        <f>SUM(E97:I97)-L97</f>
        <v>0</v>
      </c>
      <c r="N97" s="88"/>
      <c r="O97" s="88"/>
      <c r="P97" s="88"/>
      <c r="Q97" s="88"/>
    </row>
    <row r="98" spans="1:17" s="89" customFormat="1" ht="12.75" hidden="1" x14ac:dyDescent="0.2">
      <c r="A98" s="162"/>
      <c r="B98" s="104">
        <v>3202</v>
      </c>
      <c r="C98" s="106"/>
      <c r="D98" s="190" t="s">
        <v>203</v>
      </c>
      <c r="E98" s="112">
        <f t="shared" ref="E98:K98" si="14">SUM(E95:E97)</f>
        <v>0</v>
      </c>
      <c r="F98" s="112">
        <f t="shared" si="14"/>
        <v>0</v>
      </c>
      <c r="G98" s="112">
        <f t="shared" si="14"/>
        <v>0</v>
      </c>
      <c r="H98" s="112">
        <f t="shared" si="14"/>
        <v>0</v>
      </c>
      <c r="I98" s="112">
        <f t="shared" si="14"/>
        <v>0</v>
      </c>
      <c r="J98" s="112">
        <f t="shared" si="14"/>
        <v>0</v>
      </c>
      <c r="K98" s="112">
        <f t="shared" si="14"/>
        <v>0</v>
      </c>
      <c r="L98" s="159">
        <f>SUM(J98:K98)</f>
        <v>0</v>
      </c>
      <c r="M98" s="90">
        <f>SUM(E98:I98)-L98</f>
        <v>0</v>
      </c>
      <c r="N98" s="88"/>
      <c r="O98" s="88"/>
      <c r="P98" s="88"/>
      <c r="Q98" s="88"/>
    </row>
    <row r="99" spans="1:17" s="89" customFormat="1" ht="12.75" hidden="1" x14ac:dyDescent="0.2">
      <c r="A99" s="158"/>
      <c r="B99" s="139">
        <v>3300</v>
      </c>
      <c r="C99" s="99" t="s">
        <v>22</v>
      </c>
      <c r="D99" s="193" t="s">
        <v>92</v>
      </c>
      <c r="E99" s="113"/>
      <c r="F99" s="113"/>
      <c r="G99" s="113"/>
      <c r="H99" s="113"/>
      <c r="I99" s="113"/>
      <c r="J99" s="109"/>
      <c r="K99" s="109"/>
      <c r="L99" s="159"/>
      <c r="M99" s="90"/>
      <c r="N99" s="88"/>
      <c r="O99" s="88"/>
      <c r="P99" s="88"/>
      <c r="Q99" s="88"/>
    </row>
    <row r="100" spans="1:17" s="89" customFormat="1" ht="12.75" hidden="1" x14ac:dyDescent="0.2">
      <c r="A100" s="158"/>
      <c r="B100" s="141">
        <v>3302</v>
      </c>
      <c r="C100" s="100">
        <v>11</v>
      </c>
      <c r="D100" s="523"/>
      <c r="E100" s="113">
        <f>SUM(J100:K100)</f>
        <v>0</v>
      </c>
      <c r="F100" s="113">
        <v>0</v>
      </c>
      <c r="G100" s="113">
        <v>0</v>
      </c>
      <c r="H100" s="113">
        <v>0</v>
      </c>
      <c r="I100" s="113">
        <v>0</v>
      </c>
      <c r="J100" s="113">
        <v>0</v>
      </c>
      <c r="K100" s="113">
        <v>0</v>
      </c>
      <c r="L100" s="159">
        <f t="shared" ref="L100:L106" si="15">SUM(J100:K100)</f>
        <v>0</v>
      </c>
      <c r="M100" s="90">
        <f t="shared" ref="M100:M106" si="16">SUM(E100:I100)-L100</f>
        <v>0</v>
      </c>
      <c r="N100" s="88"/>
      <c r="O100" s="88"/>
      <c r="P100" s="88"/>
      <c r="Q100" s="88"/>
    </row>
    <row r="101" spans="1:17" s="89" customFormat="1" ht="12.75" hidden="1" x14ac:dyDescent="0.2">
      <c r="A101" s="158"/>
      <c r="B101" s="141">
        <v>3302</v>
      </c>
      <c r="C101" s="100">
        <v>22</v>
      </c>
      <c r="D101" s="523"/>
      <c r="E101" s="113">
        <v>0</v>
      </c>
      <c r="F101" s="113">
        <f>SUM(J101:K101)</f>
        <v>0</v>
      </c>
      <c r="G101" s="113">
        <v>0</v>
      </c>
      <c r="H101" s="113">
        <v>0</v>
      </c>
      <c r="I101" s="113">
        <v>0</v>
      </c>
      <c r="J101" s="113">
        <v>0</v>
      </c>
      <c r="K101" s="113">
        <v>0</v>
      </c>
      <c r="L101" s="159">
        <f t="shared" si="15"/>
        <v>0</v>
      </c>
      <c r="M101" s="90">
        <f t="shared" si="16"/>
        <v>0</v>
      </c>
      <c r="N101" s="88"/>
      <c r="O101" s="88"/>
      <c r="P101" s="88"/>
      <c r="Q101" s="88"/>
    </row>
    <row r="102" spans="1:17" s="89" customFormat="1" ht="12.75" hidden="1" x14ac:dyDescent="0.2">
      <c r="A102" s="158"/>
      <c r="B102" s="141">
        <v>3302</v>
      </c>
      <c r="C102" s="100"/>
      <c r="D102" s="523"/>
      <c r="E102" s="113">
        <v>0</v>
      </c>
      <c r="F102" s="113">
        <v>0</v>
      </c>
      <c r="G102" s="113">
        <v>0</v>
      </c>
      <c r="H102" s="113">
        <v>0</v>
      </c>
      <c r="I102" s="113">
        <v>0</v>
      </c>
      <c r="J102" s="113">
        <v>0</v>
      </c>
      <c r="K102" s="113">
        <v>0</v>
      </c>
      <c r="L102" s="159">
        <f t="shared" si="15"/>
        <v>0</v>
      </c>
      <c r="M102" s="90">
        <f t="shared" si="16"/>
        <v>0</v>
      </c>
      <c r="N102" s="88"/>
      <c r="O102" s="88"/>
      <c r="P102" s="88"/>
      <c r="Q102" s="88"/>
    </row>
    <row r="103" spans="1:17" s="89" customFormat="1" ht="12.75" hidden="1" x14ac:dyDescent="0.2">
      <c r="A103" s="158"/>
      <c r="B103" s="141">
        <v>3302</v>
      </c>
      <c r="C103" s="100"/>
      <c r="D103" s="523"/>
      <c r="E103" s="113">
        <v>0</v>
      </c>
      <c r="F103" s="113">
        <v>0</v>
      </c>
      <c r="G103" s="113">
        <v>0</v>
      </c>
      <c r="H103" s="113">
        <v>0</v>
      </c>
      <c r="I103" s="113">
        <v>0</v>
      </c>
      <c r="J103" s="113">
        <v>0</v>
      </c>
      <c r="K103" s="113">
        <v>0</v>
      </c>
      <c r="L103" s="159">
        <f t="shared" si="15"/>
        <v>0</v>
      </c>
      <c r="M103" s="90">
        <f t="shared" si="16"/>
        <v>0</v>
      </c>
      <c r="N103" s="88"/>
      <c r="O103" s="88"/>
      <c r="P103" s="88"/>
      <c r="Q103" s="88"/>
    </row>
    <row r="104" spans="1:17" s="89" customFormat="1" ht="12.75" hidden="1" x14ac:dyDescent="0.2">
      <c r="A104" s="158"/>
      <c r="B104" s="141">
        <v>3302</v>
      </c>
      <c r="C104" s="100"/>
      <c r="D104" s="523"/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59">
        <f t="shared" si="15"/>
        <v>0</v>
      </c>
      <c r="M104" s="90">
        <f t="shared" si="16"/>
        <v>0</v>
      </c>
      <c r="N104" s="88"/>
      <c r="O104" s="88"/>
      <c r="P104" s="88"/>
      <c r="Q104" s="88"/>
    </row>
    <row r="105" spans="1:17" s="89" customFormat="1" ht="12.75" hidden="1" x14ac:dyDescent="0.2">
      <c r="A105" s="162"/>
      <c r="B105" s="104">
        <v>3302</v>
      </c>
      <c r="C105" s="106"/>
      <c r="D105" s="190" t="s">
        <v>203</v>
      </c>
      <c r="E105" s="112">
        <f>SUM(E100:E104)</f>
        <v>0</v>
      </c>
      <c r="F105" s="112">
        <f t="shared" ref="F105:K105" si="17">SUM(F100:F104)</f>
        <v>0</v>
      </c>
      <c r="G105" s="112">
        <f t="shared" si="17"/>
        <v>0</v>
      </c>
      <c r="H105" s="112">
        <f t="shared" si="17"/>
        <v>0</v>
      </c>
      <c r="I105" s="112">
        <f t="shared" si="17"/>
        <v>0</v>
      </c>
      <c r="J105" s="112">
        <f t="shared" si="17"/>
        <v>0</v>
      </c>
      <c r="K105" s="112">
        <f t="shared" si="17"/>
        <v>0</v>
      </c>
      <c r="L105" s="159">
        <f t="shared" si="15"/>
        <v>0</v>
      </c>
      <c r="M105" s="90">
        <f t="shared" si="16"/>
        <v>0</v>
      </c>
      <c r="N105" s="88"/>
      <c r="O105" s="88"/>
      <c r="P105" s="88"/>
      <c r="Q105" s="88"/>
    </row>
    <row r="106" spans="1:17" s="89" customFormat="1" ht="13.5" hidden="1" thickBot="1" x14ac:dyDescent="0.25">
      <c r="A106" s="163"/>
      <c r="B106" s="122"/>
      <c r="C106" s="123"/>
      <c r="D106" s="194" t="s">
        <v>229</v>
      </c>
      <c r="E106" s="121">
        <f>SUM(E105,E98)</f>
        <v>0</v>
      </c>
      <c r="F106" s="121">
        <f t="shared" ref="F106:K106" si="18">SUM(F105,F98)</f>
        <v>0</v>
      </c>
      <c r="G106" s="121">
        <f t="shared" si="18"/>
        <v>0</v>
      </c>
      <c r="H106" s="121">
        <f t="shared" si="18"/>
        <v>0</v>
      </c>
      <c r="I106" s="121">
        <f t="shared" si="18"/>
        <v>0</v>
      </c>
      <c r="J106" s="121">
        <f t="shared" si="18"/>
        <v>0</v>
      </c>
      <c r="K106" s="121">
        <f t="shared" si="18"/>
        <v>0</v>
      </c>
      <c r="L106" s="164">
        <f t="shared" si="15"/>
        <v>0</v>
      </c>
      <c r="M106" s="90">
        <f t="shared" si="16"/>
        <v>0</v>
      </c>
      <c r="N106" s="88"/>
      <c r="O106" s="88"/>
      <c r="P106" s="88"/>
      <c r="Q106" s="88"/>
    </row>
    <row r="107" spans="1:17" s="89" customFormat="1" ht="12.75" x14ac:dyDescent="0.2">
      <c r="A107" s="156">
        <v>40</v>
      </c>
      <c r="B107" s="139" t="s">
        <v>97</v>
      </c>
      <c r="C107" s="99"/>
      <c r="D107" s="192"/>
      <c r="E107" s="174"/>
      <c r="F107" s="113"/>
      <c r="G107" s="113"/>
      <c r="H107" s="113"/>
      <c r="I107" s="113"/>
      <c r="J107" s="109"/>
      <c r="K107" s="109"/>
      <c r="L107" s="159"/>
      <c r="M107" s="90"/>
      <c r="N107" s="88"/>
      <c r="O107" s="88"/>
      <c r="P107" s="88"/>
      <c r="Q107" s="88"/>
    </row>
    <row r="108" spans="1:17" s="89" customFormat="1" ht="12.75" x14ac:dyDescent="0.2">
      <c r="A108" s="158"/>
      <c r="B108" s="139">
        <v>4100</v>
      </c>
      <c r="C108" s="99" t="s">
        <v>22</v>
      </c>
      <c r="D108" s="193" t="s">
        <v>99</v>
      </c>
      <c r="E108" s="174"/>
      <c r="F108" s="113"/>
      <c r="G108" s="113"/>
      <c r="H108" s="113"/>
      <c r="I108" s="113"/>
      <c r="J108" s="109"/>
      <c r="K108" s="109"/>
      <c r="L108" s="159"/>
      <c r="M108" s="90"/>
      <c r="N108" s="88"/>
      <c r="O108" s="88"/>
      <c r="P108" s="88"/>
      <c r="Q108" s="88"/>
    </row>
    <row r="109" spans="1:17" s="89" customFormat="1" ht="12.75" x14ac:dyDescent="0.2">
      <c r="A109" s="158"/>
      <c r="B109" s="141"/>
      <c r="C109" s="99"/>
      <c r="D109" s="193" t="s">
        <v>100</v>
      </c>
      <c r="E109" s="174"/>
      <c r="F109" s="113"/>
      <c r="G109" s="113"/>
      <c r="H109" s="113"/>
      <c r="I109" s="113"/>
      <c r="J109" s="109"/>
      <c r="K109" s="109"/>
      <c r="L109" s="159"/>
      <c r="M109" s="90"/>
      <c r="N109" s="88"/>
      <c r="O109" s="88"/>
      <c r="P109" s="88"/>
      <c r="Q109" s="88"/>
    </row>
    <row r="110" spans="1:17" s="89" customFormat="1" ht="12.75" x14ac:dyDescent="0.2">
      <c r="A110" s="158"/>
      <c r="B110" s="141">
        <v>4102</v>
      </c>
      <c r="C110" s="100"/>
      <c r="D110" s="406" t="s">
        <v>474</v>
      </c>
      <c r="E110" s="174">
        <v>750</v>
      </c>
      <c r="F110" s="113">
        <v>150</v>
      </c>
      <c r="G110" s="113">
        <v>0</v>
      </c>
      <c r="H110" s="113">
        <v>0</v>
      </c>
      <c r="I110" s="113">
        <v>0</v>
      </c>
      <c r="J110" s="113">
        <v>450</v>
      </c>
      <c r="K110" s="113">
        <v>450</v>
      </c>
      <c r="L110" s="159">
        <f t="shared" ref="L110:L112" si="19">SUM(J110:K110)</f>
        <v>900</v>
      </c>
      <c r="M110" s="90">
        <f>SUM(F110:I110)-L110</f>
        <v>-750</v>
      </c>
      <c r="P110" s="88"/>
      <c r="Q110" s="88"/>
    </row>
    <row r="111" spans="1:17" s="89" customFormat="1" ht="12.75" x14ac:dyDescent="0.2">
      <c r="A111" s="158"/>
      <c r="B111" s="141">
        <v>4102</v>
      </c>
      <c r="C111" s="100"/>
      <c r="D111" s="406" t="s">
        <v>475</v>
      </c>
      <c r="E111" s="174">
        <v>750</v>
      </c>
      <c r="F111" s="113">
        <v>150</v>
      </c>
      <c r="G111" s="113">
        <v>0</v>
      </c>
      <c r="H111" s="113">
        <v>0</v>
      </c>
      <c r="I111" s="113">
        <v>0</v>
      </c>
      <c r="J111" s="113">
        <v>450</v>
      </c>
      <c r="K111" s="113">
        <v>450</v>
      </c>
      <c r="L111" s="159">
        <f t="shared" si="19"/>
        <v>900</v>
      </c>
      <c r="M111" s="90">
        <f t="shared" ref="M111:M140" si="20">SUM(E111:I111)-L111</f>
        <v>0</v>
      </c>
      <c r="P111" s="88"/>
      <c r="Q111" s="88"/>
    </row>
    <row r="112" spans="1:17" s="89" customFormat="1" ht="12.75" x14ac:dyDescent="0.2">
      <c r="A112" s="162"/>
      <c r="B112" s="104">
        <v>4102</v>
      </c>
      <c r="C112" s="106"/>
      <c r="D112" s="190" t="s">
        <v>203</v>
      </c>
      <c r="E112" s="178">
        <f t="shared" ref="E112:K112" si="21">SUM(E110:E111)</f>
        <v>1500</v>
      </c>
      <c r="F112" s="112">
        <f t="shared" si="21"/>
        <v>300</v>
      </c>
      <c r="G112" s="112">
        <f t="shared" si="21"/>
        <v>0</v>
      </c>
      <c r="H112" s="112">
        <f t="shared" si="21"/>
        <v>0</v>
      </c>
      <c r="I112" s="112">
        <f t="shared" si="21"/>
        <v>0</v>
      </c>
      <c r="J112" s="112">
        <f t="shared" si="21"/>
        <v>900</v>
      </c>
      <c r="K112" s="112">
        <f t="shared" si="21"/>
        <v>900</v>
      </c>
      <c r="L112" s="159">
        <f t="shared" si="19"/>
        <v>1800</v>
      </c>
      <c r="M112" s="90">
        <f t="shared" si="20"/>
        <v>0</v>
      </c>
      <c r="N112" s="88"/>
      <c r="O112" s="88"/>
      <c r="P112" s="88"/>
      <c r="Q112" s="88"/>
    </row>
    <row r="113" spans="1:17" s="89" customFormat="1" ht="12.75" hidden="1" x14ac:dyDescent="0.2">
      <c r="A113" s="158"/>
      <c r="B113" s="139">
        <v>4200</v>
      </c>
      <c r="C113" s="99" t="s">
        <v>73</v>
      </c>
      <c r="D113" s="193" t="s">
        <v>105</v>
      </c>
      <c r="E113" s="174"/>
      <c r="F113" s="113"/>
      <c r="G113" s="113"/>
      <c r="H113" s="113"/>
      <c r="I113" s="113"/>
      <c r="J113" s="109"/>
      <c r="K113" s="109"/>
      <c r="L113" s="159"/>
      <c r="M113" s="90">
        <f t="shared" si="20"/>
        <v>0</v>
      </c>
      <c r="N113" s="88"/>
      <c r="O113" s="88"/>
      <c r="P113" s="88"/>
      <c r="Q113" s="88"/>
    </row>
    <row r="114" spans="1:17" s="89" customFormat="1" ht="12.75" hidden="1" x14ac:dyDescent="0.2">
      <c r="A114" s="158"/>
      <c r="B114" s="139"/>
      <c r="C114" s="99"/>
      <c r="D114" s="193" t="s">
        <v>106</v>
      </c>
      <c r="E114" s="174"/>
      <c r="F114" s="113"/>
      <c r="G114" s="113"/>
      <c r="H114" s="113"/>
      <c r="I114" s="113"/>
      <c r="J114" s="109"/>
      <c r="K114" s="109"/>
      <c r="L114" s="159"/>
      <c r="M114" s="90">
        <f t="shared" si="20"/>
        <v>0</v>
      </c>
      <c r="N114" s="88"/>
      <c r="O114" s="88"/>
      <c r="P114" s="88"/>
      <c r="Q114" s="88"/>
    </row>
    <row r="115" spans="1:17" s="89" customFormat="1" ht="12.75" hidden="1" x14ac:dyDescent="0.2">
      <c r="A115" s="158"/>
      <c r="B115" s="141">
        <v>4202</v>
      </c>
      <c r="C115" s="100"/>
      <c r="D115" s="171"/>
      <c r="E115" s="174">
        <v>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59">
        <f t="shared" ref="L115:L133" si="22">SUM(J115:K115)</f>
        <v>0</v>
      </c>
      <c r="M115" s="90">
        <f t="shared" si="20"/>
        <v>0</v>
      </c>
      <c r="N115" s="88"/>
      <c r="O115" s="88"/>
      <c r="P115" s="88"/>
      <c r="Q115" s="88"/>
    </row>
    <row r="116" spans="1:17" s="89" customFormat="1" ht="12.75" hidden="1" x14ac:dyDescent="0.2">
      <c r="A116" s="158"/>
      <c r="B116" s="141">
        <v>4202</v>
      </c>
      <c r="C116" s="100"/>
      <c r="D116" s="171"/>
      <c r="E116" s="174">
        <v>0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59">
        <f t="shared" si="22"/>
        <v>0</v>
      </c>
      <c r="M116" s="90">
        <f t="shared" si="20"/>
        <v>0</v>
      </c>
      <c r="N116" s="88"/>
      <c r="O116" s="88"/>
      <c r="P116" s="88"/>
      <c r="Q116" s="88"/>
    </row>
    <row r="117" spans="1:17" s="89" customFormat="1" ht="12.75" hidden="1" x14ac:dyDescent="0.2">
      <c r="A117" s="158"/>
      <c r="B117" s="141">
        <v>4202</v>
      </c>
      <c r="C117" s="100"/>
      <c r="D117" s="171"/>
      <c r="E117" s="174">
        <v>0</v>
      </c>
      <c r="F117" s="113">
        <v>0</v>
      </c>
      <c r="G117" s="113">
        <v>0</v>
      </c>
      <c r="H117" s="113">
        <v>0</v>
      </c>
      <c r="I117" s="113">
        <v>0</v>
      </c>
      <c r="J117" s="113">
        <v>0</v>
      </c>
      <c r="K117" s="113">
        <v>0</v>
      </c>
      <c r="L117" s="159">
        <f t="shared" si="22"/>
        <v>0</v>
      </c>
      <c r="M117" s="90">
        <f t="shared" si="20"/>
        <v>0</v>
      </c>
      <c r="N117" s="88"/>
      <c r="O117" s="88"/>
      <c r="P117" s="88"/>
      <c r="Q117" s="88"/>
    </row>
    <row r="118" spans="1:17" s="89" customFormat="1" ht="12.75" hidden="1" x14ac:dyDescent="0.2">
      <c r="A118" s="158"/>
      <c r="B118" s="141">
        <v>4202</v>
      </c>
      <c r="C118" s="100"/>
      <c r="D118" s="171"/>
      <c r="E118" s="174">
        <v>0</v>
      </c>
      <c r="F118" s="113">
        <v>0</v>
      </c>
      <c r="G118" s="113">
        <v>0</v>
      </c>
      <c r="H118" s="113">
        <v>0</v>
      </c>
      <c r="I118" s="113">
        <v>0</v>
      </c>
      <c r="J118" s="113">
        <v>0</v>
      </c>
      <c r="K118" s="113">
        <v>0</v>
      </c>
      <c r="L118" s="159">
        <f t="shared" si="22"/>
        <v>0</v>
      </c>
      <c r="M118" s="90">
        <f t="shared" si="20"/>
        <v>0</v>
      </c>
      <c r="N118" s="88"/>
      <c r="O118" s="88"/>
      <c r="P118" s="88"/>
      <c r="Q118" s="88"/>
    </row>
    <row r="119" spans="1:17" s="89" customFormat="1" ht="12.75" hidden="1" x14ac:dyDescent="0.2">
      <c r="A119" s="158"/>
      <c r="B119" s="141">
        <v>4202</v>
      </c>
      <c r="C119" s="100"/>
      <c r="D119" s="171"/>
      <c r="E119" s="174">
        <v>0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13">
        <v>0</v>
      </c>
      <c r="L119" s="159">
        <f t="shared" si="22"/>
        <v>0</v>
      </c>
      <c r="M119" s="90">
        <f t="shared" si="20"/>
        <v>0</v>
      </c>
      <c r="N119" s="88"/>
      <c r="O119" s="88"/>
      <c r="P119" s="88"/>
      <c r="Q119" s="88"/>
    </row>
    <row r="120" spans="1:17" s="89" customFormat="1" ht="12.75" hidden="1" x14ac:dyDescent="0.2">
      <c r="A120" s="158"/>
      <c r="B120" s="141">
        <v>4202</v>
      </c>
      <c r="C120" s="100"/>
      <c r="D120" s="171"/>
      <c r="E120" s="174">
        <v>0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L120" s="159">
        <f t="shared" si="22"/>
        <v>0</v>
      </c>
      <c r="M120" s="90">
        <f t="shared" si="20"/>
        <v>0</v>
      </c>
      <c r="N120" s="88"/>
      <c r="O120" s="88"/>
      <c r="P120" s="88"/>
      <c r="Q120" s="88"/>
    </row>
    <row r="121" spans="1:17" s="89" customFormat="1" ht="12.75" hidden="1" x14ac:dyDescent="0.2">
      <c r="A121" s="158"/>
      <c r="B121" s="141">
        <v>4202</v>
      </c>
      <c r="C121" s="100"/>
      <c r="D121" s="171"/>
      <c r="E121" s="174">
        <v>0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13">
        <v>0</v>
      </c>
      <c r="L121" s="159">
        <f t="shared" si="22"/>
        <v>0</v>
      </c>
      <c r="M121" s="90">
        <f t="shared" si="20"/>
        <v>0</v>
      </c>
      <c r="N121" s="88"/>
      <c r="O121" s="88"/>
      <c r="P121" s="88"/>
      <c r="Q121" s="88"/>
    </row>
    <row r="122" spans="1:17" s="89" customFormat="1" ht="12.75" hidden="1" x14ac:dyDescent="0.2">
      <c r="A122" s="158"/>
      <c r="B122" s="141">
        <v>4202</v>
      </c>
      <c r="C122" s="100"/>
      <c r="D122" s="171"/>
      <c r="E122" s="174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L122" s="159">
        <f t="shared" si="22"/>
        <v>0</v>
      </c>
      <c r="M122" s="90">
        <f t="shared" si="20"/>
        <v>0</v>
      </c>
      <c r="N122" s="88"/>
      <c r="O122" s="88"/>
      <c r="P122" s="88"/>
      <c r="Q122" s="88"/>
    </row>
    <row r="123" spans="1:17" s="89" customFormat="1" ht="12.75" hidden="1" x14ac:dyDescent="0.2">
      <c r="A123" s="158"/>
      <c r="B123" s="141">
        <v>4202</v>
      </c>
      <c r="C123" s="100"/>
      <c r="D123" s="195"/>
      <c r="E123" s="174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59">
        <f t="shared" si="22"/>
        <v>0</v>
      </c>
      <c r="M123" s="90">
        <f t="shared" si="20"/>
        <v>0</v>
      </c>
      <c r="N123" s="88"/>
      <c r="O123" s="88"/>
      <c r="P123" s="88"/>
      <c r="Q123" s="88"/>
    </row>
    <row r="124" spans="1:17" s="89" customFormat="1" ht="12.75" hidden="1" x14ac:dyDescent="0.2">
      <c r="A124" s="158"/>
      <c r="B124" s="141">
        <v>4202</v>
      </c>
      <c r="C124" s="100"/>
      <c r="D124" s="171"/>
      <c r="E124" s="174">
        <v>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13">
        <v>0</v>
      </c>
      <c r="L124" s="159">
        <f t="shared" si="22"/>
        <v>0</v>
      </c>
      <c r="M124" s="90">
        <f t="shared" si="20"/>
        <v>0</v>
      </c>
      <c r="N124" s="88"/>
      <c r="O124" s="88"/>
      <c r="P124" s="88"/>
      <c r="Q124" s="88"/>
    </row>
    <row r="125" spans="1:17" s="89" customFormat="1" ht="12.75" hidden="1" x14ac:dyDescent="0.2">
      <c r="A125" s="158"/>
      <c r="B125" s="141">
        <v>4202</v>
      </c>
      <c r="C125" s="100"/>
      <c r="D125" s="195"/>
      <c r="E125" s="174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59">
        <f t="shared" si="22"/>
        <v>0</v>
      </c>
      <c r="M125" s="90">
        <f t="shared" si="20"/>
        <v>0</v>
      </c>
      <c r="N125" s="88"/>
      <c r="O125" s="88"/>
      <c r="P125" s="88"/>
      <c r="Q125" s="88"/>
    </row>
    <row r="126" spans="1:17" s="89" customFormat="1" ht="12.75" hidden="1" x14ac:dyDescent="0.2">
      <c r="A126" s="158"/>
      <c r="B126" s="141">
        <v>4202</v>
      </c>
      <c r="C126" s="100"/>
      <c r="D126" s="195"/>
      <c r="E126" s="174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L126" s="159">
        <f t="shared" si="22"/>
        <v>0</v>
      </c>
      <c r="M126" s="90">
        <f t="shared" si="20"/>
        <v>0</v>
      </c>
      <c r="N126" s="88"/>
      <c r="O126" s="88"/>
      <c r="P126" s="88"/>
      <c r="Q126" s="88"/>
    </row>
    <row r="127" spans="1:17" s="89" customFormat="1" ht="12.75" hidden="1" x14ac:dyDescent="0.2">
      <c r="A127" s="158"/>
      <c r="B127" s="141">
        <v>4202</v>
      </c>
      <c r="C127" s="100"/>
      <c r="D127" s="195"/>
      <c r="E127" s="174">
        <v>0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L127" s="159">
        <f t="shared" si="22"/>
        <v>0</v>
      </c>
      <c r="M127" s="90">
        <f t="shared" si="20"/>
        <v>0</v>
      </c>
      <c r="N127" s="88"/>
      <c r="O127" s="88"/>
      <c r="P127" s="88"/>
      <c r="Q127" s="88"/>
    </row>
    <row r="128" spans="1:17" s="89" customFormat="1" ht="12.75" hidden="1" x14ac:dyDescent="0.2">
      <c r="A128" s="158"/>
      <c r="B128" s="141">
        <v>4202</v>
      </c>
      <c r="C128" s="100"/>
      <c r="D128" s="195"/>
      <c r="E128" s="174">
        <v>0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13">
        <v>0</v>
      </c>
      <c r="L128" s="159">
        <f t="shared" si="22"/>
        <v>0</v>
      </c>
      <c r="M128" s="90">
        <f t="shared" si="20"/>
        <v>0</v>
      </c>
      <c r="N128" s="88"/>
      <c r="O128" s="88"/>
      <c r="P128" s="88"/>
      <c r="Q128" s="88"/>
    </row>
    <row r="129" spans="1:17" s="89" customFormat="1" ht="12.75" hidden="1" x14ac:dyDescent="0.2">
      <c r="A129" s="158"/>
      <c r="B129" s="141">
        <v>4202</v>
      </c>
      <c r="C129" s="100"/>
      <c r="D129" s="195"/>
      <c r="E129" s="174">
        <v>0</v>
      </c>
      <c r="F129" s="113">
        <v>0</v>
      </c>
      <c r="G129" s="113">
        <v>0</v>
      </c>
      <c r="H129" s="113">
        <v>0</v>
      </c>
      <c r="I129" s="113">
        <v>0</v>
      </c>
      <c r="J129" s="113">
        <v>0</v>
      </c>
      <c r="K129" s="113">
        <v>0</v>
      </c>
      <c r="L129" s="159">
        <f t="shared" si="22"/>
        <v>0</v>
      </c>
      <c r="M129" s="90">
        <f t="shared" si="20"/>
        <v>0</v>
      </c>
      <c r="N129" s="88"/>
      <c r="O129" s="88"/>
      <c r="P129" s="88"/>
      <c r="Q129" s="88"/>
    </row>
    <row r="130" spans="1:17" s="89" customFormat="1" ht="12.75" hidden="1" x14ac:dyDescent="0.2">
      <c r="A130" s="158"/>
      <c r="B130" s="141">
        <v>4202</v>
      </c>
      <c r="C130" s="100"/>
      <c r="D130" s="195"/>
      <c r="E130" s="174">
        <v>0</v>
      </c>
      <c r="F130" s="113">
        <v>0</v>
      </c>
      <c r="G130" s="113">
        <v>0</v>
      </c>
      <c r="H130" s="113">
        <v>0</v>
      </c>
      <c r="I130" s="113">
        <v>0</v>
      </c>
      <c r="J130" s="113">
        <v>0</v>
      </c>
      <c r="K130" s="113">
        <v>0</v>
      </c>
      <c r="L130" s="159">
        <f t="shared" si="22"/>
        <v>0</v>
      </c>
      <c r="M130" s="90">
        <f t="shared" si="20"/>
        <v>0</v>
      </c>
      <c r="N130" s="88"/>
      <c r="O130" s="88"/>
      <c r="P130" s="88"/>
      <c r="Q130" s="88"/>
    </row>
    <row r="131" spans="1:17" s="89" customFormat="1" ht="12.75" hidden="1" x14ac:dyDescent="0.2">
      <c r="A131" s="158"/>
      <c r="B131" s="141">
        <v>4202</v>
      </c>
      <c r="C131" s="100"/>
      <c r="D131" s="195"/>
      <c r="E131" s="174">
        <v>0</v>
      </c>
      <c r="F131" s="113">
        <v>0</v>
      </c>
      <c r="G131" s="113">
        <v>0</v>
      </c>
      <c r="H131" s="113">
        <v>0</v>
      </c>
      <c r="I131" s="113">
        <v>0</v>
      </c>
      <c r="J131" s="113">
        <v>0</v>
      </c>
      <c r="K131" s="113">
        <v>0</v>
      </c>
      <c r="L131" s="159">
        <f t="shared" si="22"/>
        <v>0</v>
      </c>
      <c r="M131" s="90">
        <f t="shared" si="20"/>
        <v>0</v>
      </c>
      <c r="N131" s="88"/>
      <c r="O131" s="88"/>
      <c r="P131" s="88"/>
      <c r="Q131" s="88"/>
    </row>
    <row r="132" spans="1:17" s="89" customFormat="1" ht="12.75" hidden="1" x14ac:dyDescent="0.2">
      <c r="A132" s="158"/>
      <c r="B132" s="141">
        <v>4202</v>
      </c>
      <c r="C132" s="100"/>
      <c r="D132" s="195"/>
      <c r="E132" s="174">
        <v>0</v>
      </c>
      <c r="F132" s="113">
        <v>0</v>
      </c>
      <c r="G132" s="113">
        <v>0</v>
      </c>
      <c r="H132" s="113">
        <v>0</v>
      </c>
      <c r="I132" s="113">
        <v>0</v>
      </c>
      <c r="J132" s="113">
        <v>0</v>
      </c>
      <c r="K132" s="113">
        <v>0</v>
      </c>
      <c r="L132" s="159">
        <f t="shared" si="22"/>
        <v>0</v>
      </c>
      <c r="M132" s="90">
        <f t="shared" si="20"/>
        <v>0</v>
      </c>
      <c r="N132" s="88"/>
      <c r="O132" s="88"/>
      <c r="P132" s="88"/>
      <c r="Q132" s="88"/>
    </row>
    <row r="133" spans="1:17" s="89" customFormat="1" ht="12.75" hidden="1" x14ac:dyDescent="0.2">
      <c r="A133" s="162"/>
      <c r="B133" s="104">
        <v>4202</v>
      </c>
      <c r="C133" s="106"/>
      <c r="D133" s="190" t="s">
        <v>203</v>
      </c>
      <c r="E133" s="178">
        <f t="shared" ref="E133:K133" si="23">SUM(E115:E132)</f>
        <v>0</v>
      </c>
      <c r="F133" s="112">
        <f t="shared" si="23"/>
        <v>0</v>
      </c>
      <c r="G133" s="112">
        <f t="shared" si="23"/>
        <v>0</v>
      </c>
      <c r="H133" s="112">
        <f t="shared" si="23"/>
        <v>0</v>
      </c>
      <c r="I133" s="112">
        <f t="shared" si="23"/>
        <v>0</v>
      </c>
      <c r="J133" s="112">
        <f t="shared" si="23"/>
        <v>0</v>
      </c>
      <c r="K133" s="112">
        <f t="shared" si="23"/>
        <v>0</v>
      </c>
      <c r="L133" s="159">
        <f t="shared" si="22"/>
        <v>0</v>
      </c>
      <c r="M133" s="90">
        <f t="shared" si="20"/>
        <v>0</v>
      </c>
      <c r="N133" s="88"/>
      <c r="O133" s="88"/>
      <c r="P133" s="88"/>
      <c r="Q133" s="88"/>
    </row>
    <row r="134" spans="1:17" s="89" customFormat="1" ht="12.75" hidden="1" x14ac:dyDescent="0.2">
      <c r="A134" s="158"/>
      <c r="B134" s="139">
        <v>4300</v>
      </c>
      <c r="C134" s="99" t="s">
        <v>22</v>
      </c>
      <c r="D134" s="193" t="s">
        <v>111</v>
      </c>
      <c r="E134" s="174"/>
      <c r="F134" s="113"/>
      <c r="G134" s="113"/>
      <c r="H134" s="113"/>
      <c r="I134" s="113"/>
      <c r="J134" s="109"/>
      <c r="K134" s="109"/>
      <c r="L134" s="159"/>
      <c r="M134" s="90">
        <f t="shared" si="20"/>
        <v>0</v>
      </c>
      <c r="N134" s="88"/>
      <c r="O134" s="88"/>
      <c r="P134" s="88"/>
      <c r="Q134" s="88"/>
    </row>
    <row r="135" spans="1:17" s="89" customFormat="1" ht="12.75" hidden="1" x14ac:dyDescent="0.2">
      <c r="A135" s="158"/>
      <c r="B135" s="139"/>
      <c r="C135" s="99"/>
      <c r="D135" s="193" t="s">
        <v>112</v>
      </c>
      <c r="E135" s="174"/>
      <c r="F135" s="113"/>
      <c r="G135" s="113"/>
      <c r="H135" s="113"/>
      <c r="I135" s="113"/>
      <c r="J135" s="109"/>
      <c r="K135" s="109"/>
      <c r="L135" s="159"/>
      <c r="M135" s="90">
        <f t="shared" si="20"/>
        <v>0</v>
      </c>
      <c r="N135" s="88"/>
      <c r="O135" s="88"/>
      <c r="P135" s="88"/>
      <c r="Q135" s="88"/>
    </row>
    <row r="136" spans="1:17" s="89" customFormat="1" ht="12.75" hidden="1" x14ac:dyDescent="0.2">
      <c r="A136" s="158"/>
      <c r="B136" s="141">
        <v>4302</v>
      </c>
      <c r="C136" s="100"/>
      <c r="D136" s="171"/>
      <c r="E136" s="174">
        <v>0</v>
      </c>
      <c r="F136" s="113">
        <v>0</v>
      </c>
      <c r="G136" s="113">
        <v>0</v>
      </c>
      <c r="H136" s="113">
        <v>0</v>
      </c>
      <c r="I136" s="113">
        <v>0</v>
      </c>
      <c r="J136" s="109">
        <v>0</v>
      </c>
      <c r="K136" s="109">
        <v>0</v>
      </c>
      <c r="L136" s="159">
        <f>SUM(J136:K136)</f>
        <v>0</v>
      </c>
      <c r="M136" s="90">
        <f t="shared" si="20"/>
        <v>0</v>
      </c>
      <c r="N136" s="88"/>
      <c r="O136" s="88"/>
      <c r="P136" s="88"/>
      <c r="Q136" s="88"/>
    </row>
    <row r="137" spans="1:17" s="89" customFormat="1" ht="12.75" hidden="1" x14ac:dyDescent="0.2">
      <c r="A137" s="158"/>
      <c r="B137" s="141">
        <v>4302</v>
      </c>
      <c r="C137" s="100"/>
      <c r="D137" s="171"/>
      <c r="E137" s="174">
        <v>0</v>
      </c>
      <c r="F137" s="113">
        <v>0</v>
      </c>
      <c r="G137" s="113">
        <v>0</v>
      </c>
      <c r="H137" s="113">
        <v>0</v>
      </c>
      <c r="I137" s="113">
        <v>0</v>
      </c>
      <c r="J137" s="109">
        <v>0</v>
      </c>
      <c r="K137" s="109">
        <v>0</v>
      </c>
      <c r="L137" s="159">
        <f>SUM(J137:K137)</f>
        <v>0</v>
      </c>
      <c r="M137" s="90">
        <f t="shared" si="20"/>
        <v>0</v>
      </c>
      <c r="N137" s="88"/>
      <c r="O137" s="88"/>
      <c r="P137" s="88"/>
      <c r="Q137" s="88"/>
    </row>
    <row r="138" spans="1:17" s="89" customFormat="1" ht="12.75" hidden="1" x14ac:dyDescent="0.2">
      <c r="A138" s="158"/>
      <c r="B138" s="141">
        <v>4302</v>
      </c>
      <c r="C138" s="100"/>
      <c r="D138" s="171"/>
      <c r="E138" s="174">
        <v>0</v>
      </c>
      <c r="F138" s="113">
        <v>0</v>
      </c>
      <c r="G138" s="113">
        <v>0</v>
      </c>
      <c r="H138" s="113">
        <v>0</v>
      </c>
      <c r="I138" s="113">
        <v>0</v>
      </c>
      <c r="J138" s="109">
        <v>0</v>
      </c>
      <c r="K138" s="109">
        <v>0</v>
      </c>
      <c r="L138" s="159">
        <f>SUM(J138:K138)</f>
        <v>0</v>
      </c>
      <c r="M138" s="90">
        <f t="shared" si="20"/>
        <v>0</v>
      </c>
      <c r="N138" s="88"/>
      <c r="O138" s="88"/>
      <c r="P138" s="88"/>
      <c r="Q138" s="88"/>
    </row>
    <row r="139" spans="1:17" s="89" customFormat="1" ht="12.75" hidden="1" x14ac:dyDescent="0.2">
      <c r="A139" s="162"/>
      <c r="B139" s="104">
        <v>4302</v>
      </c>
      <c r="C139" s="106"/>
      <c r="D139" s="190" t="s">
        <v>203</v>
      </c>
      <c r="E139" s="178">
        <f>SUM(E136:E138)</f>
        <v>0</v>
      </c>
      <c r="F139" s="112">
        <f t="shared" ref="F139:K139" si="24">SUM(F136:F138)</f>
        <v>0</v>
      </c>
      <c r="G139" s="112">
        <f t="shared" si="24"/>
        <v>0</v>
      </c>
      <c r="H139" s="112">
        <f t="shared" si="24"/>
        <v>0</v>
      </c>
      <c r="I139" s="112">
        <f t="shared" si="24"/>
        <v>0</v>
      </c>
      <c r="J139" s="112">
        <f t="shared" si="24"/>
        <v>0</v>
      </c>
      <c r="K139" s="112">
        <f t="shared" si="24"/>
        <v>0</v>
      </c>
      <c r="L139" s="159">
        <f>SUM(J139:K139)</f>
        <v>0</v>
      </c>
      <c r="M139" s="90">
        <f t="shared" si="20"/>
        <v>0</v>
      </c>
      <c r="N139" s="88"/>
      <c r="O139" s="88"/>
      <c r="P139" s="88"/>
      <c r="Q139" s="88"/>
    </row>
    <row r="140" spans="1:17" s="89" customFormat="1" ht="13.5" hidden="1" thickBot="1" x14ac:dyDescent="0.25">
      <c r="A140" s="163"/>
      <c r="B140" s="124"/>
      <c r="C140" s="125"/>
      <c r="D140" s="194" t="s">
        <v>229</v>
      </c>
      <c r="E140" s="180">
        <f>SUM(E139,E133,E112)</f>
        <v>1500</v>
      </c>
      <c r="F140" s="121">
        <f t="shared" ref="F140:K140" si="25">SUM(F139,F133,F112)</f>
        <v>300</v>
      </c>
      <c r="G140" s="121">
        <f t="shared" si="25"/>
        <v>0</v>
      </c>
      <c r="H140" s="121">
        <f t="shared" si="25"/>
        <v>0</v>
      </c>
      <c r="I140" s="121">
        <f t="shared" si="25"/>
        <v>0</v>
      </c>
      <c r="J140" s="121">
        <f t="shared" si="25"/>
        <v>900</v>
      </c>
      <c r="K140" s="121">
        <f t="shared" si="25"/>
        <v>900</v>
      </c>
      <c r="L140" s="164">
        <f>SUM(J140:K140)</f>
        <v>1800</v>
      </c>
      <c r="M140" s="90">
        <f t="shared" si="20"/>
        <v>0</v>
      </c>
      <c r="N140" s="88"/>
      <c r="O140" s="88"/>
      <c r="P140" s="88"/>
      <c r="Q140" s="88"/>
    </row>
    <row r="141" spans="1:17" s="89" customFormat="1" ht="12.75" x14ac:dyDescent="0.2">
      <c r="A141" s="156">
        <v>50</v>
      </c>
      <c r="B141" s="139" t="s">
        <v>117</v>
      </c>
      <c r="C141" s="99"/>
      <c r="D141" s="192"/>
      <c r="E141" s="174"/>
      <c r="F141" s="113"/>
      <c r="G141" s="113"/>
      <c r="H141" s="113"/>
      <c r="I141" s="113"/>
      <c r="J141" s="109"/>
      <c r="K141" s="109"/>
      <c r="L141" s="159"/>
      <c r="M141" s="90"/>
      <c r="N141" s="88"/>
      <c r="O141" s="88"/>
      <c r="P141" s="88"/>
      <c r="Q141" s="88"/>
    </row>
    <row r="142" spans="1:17" s="89" customFormat="1" ht="12.75" hidden="1" x14ac:dyDescent="0.2">
      <c r="A142" s="158"/>
      <c r="B142" s="139">
        <v>5100</v>
      </c>
      <c r="C142" s="99" t="s">
        <v>22</v>
      </c>
      <c r="D142" s="193" t="s">
        <v>119</v>
      </c>
      <c r="E142" s="174"/>
      <c r="F142" s="113"/>
      <c r="G142" s="113"/>
      <c r="H142" s="113"/>
      <c r="I142" s="113"/>
      <c r="J142" s="109"/>
      <c r="K142" s="109"/>
      <c r="L142" s="159">
        <f t="shared" ref="L142:L149" si="26">SUM(J142:K142)</f>
        <v>0</v>
      </c>
      <c r="M142" s="90">
        <f t="shared" ref="M142:M155" si="27">SUM(E142:I142)-L142</f>
        <v>0</v>
      </c>
      <c r="N142" s="88"/>
      <c r="O142" s="88"/>
      <c r="P142" s="88"/>
      <c r="Q142" s="88"/>
    </row>
    <row r="143" spans="1:17" s="89" customFormat="1" ht="12.75" hidden="1" x14ac:dyDescent="0.2">
      <c r="A143" s="158"/>
      <c r="B143" s="139"/>
      <c r="C143" s="99"/>
      <c r="D143" s="193" t="s">
        <v>120</v>
      </c>
      <c r="E143" s="174"/>
      <c r="F143" s="113"/>
      <c r="G143" s="113"/>
      <c r="H143" s="113"/>
      <c r="I143" s="113"/>
      <c r="J143" s="109"/>
      <c r="K143" s="109"/>
      <c r="L143" s="159">
        <f t="shared" si="26"/>
        <v>0</v>
      </c>
      <c r="M143" s="90">
        <f t="shared" si="27"/>
        <v>0</v>
      </c>
      <c r="N143" s="88"/>
      <c r="O143" s="88"/>
      <c r="P143" s="88"/>
      <c r="Q143" s="88"/>
    </row>
    <row r="144" spans="1:17" s="89" customFormat="1" ht="12.75" hidden="1" x14ac:dyDescent="0.2">
      <c r="A144" s="158"/>
      <c r="B144" s="141">
        <v>5102</v>
      </c>
      <c r="C144" s="108">
        <v>11</v>
      </c>
      <c r="D144" s="197"/>
      <c r="E144" s="174">
        <v>0</v>
      </c>
      <c r="F144" s="113">
        <v>0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  <c r="L144" s="159">
        <f t="shared" si="26"/>
        <v>0</v>
      </c>
      <c r="M144" s="90">
        <f t="shared" si="27"/>
        <v>0</v>
      </c>
      <c r="N144" s="88"/>
      <c r="O144" s="88"/>
      <c r="P144" s="88"/>
      <c r="Q144" s="88"/>
    </row>
    <row r="145" spans="1:17" s="89" customFormat="1" ht="12.75" hidden="1" x14ac:dyDescent="0.2">
      <c r="A145" s="158"/>
      <c r="B145" s="141">
        <v>5102</v>
      </c>
      <c r="C145" s="108">
        <v>12</v>
      </c>
      <c r="D145" s="197"/>
      <c r="E145" s="174">
        <v>0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59">
        <f t="shared" si="26"/>
        <v>0</v>
      </c>
      <c r="M145" s="90">
        <f t="shared" si="27"/>
        <v>0</v>
      </c>
      <c r="N145" s="88"/>
      <c r="O145" s="88"/>
      <c r="P145" s="88"/>
      <c r="Q145" s="88"/>
    </row>
    <row r="146" spans="1:17" s="89" customFormat="1" ht="12.75" hidden="1" x14ac:dyDescent="0.2">
      <c r="A146" s="158"/>
      <c r="B146" s="141">
        <v>5102</v>
      </c>
      <c r="C146" s="108">
        <v>13</v>
      </c>
      <c r="D146" s="197"/>
      <c r="E146" s="174">
        <v>0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59">
        <f t="shared" si="26"/>
        <v>0</v>
      </c>
      <c r="M146" s="90">
        <f t="shared" si="27"/>
        <v>0</v>
      </c>
      <c r="N146" s="88"/>
      <c r="O146" s="88"/>
      <c r="P146" s="88"/>
      <c r="Q146" s="88"/>
    </row>
    <row r="147" spans="1:17" s="89" customFormat="1" ht="12.75" hidden="1" x14ac:dyDescent="0.2">
      <c r="A147" s="158"/>
      <c r="B147" s="141">
        <v>5102</v>
      </c>
      <c r="C147" s="108">
        <v>14</v>
      </c>
      <c r="D147" s="197"/>
      <c r="E147" s="174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  <c r="L147" s="159">
        <f t="shared" si="26"/>
        <v>0</v>
      </c>
      <c r="M147" s="90">
        <f t="shared" si="27"/>
        <v>0</v>
      </c>
      <c r="N147" s="88"/>
      <c r="O147" s="88"/>
      <c r="P147" s="88"/>
      <c r="Q147" s="88"/>
    </row>
    <row r="148" spans="1:17" s="89" customFormat="1" ht="12.75" hidden="1" x14ac:dyDescent="0.2">
      <c r="A148" s="158"/>
      <c r="B148" s="141">
        <v>5102</v>
      </c>
      <c r="C148" s="108">
        <v>15</v>
      </c>
      <c r="D148" s="197"/>
      <c r="E148" s="174">
        <v>0</v>
      </c>
      <c r="F148" s="113">
        <v>0</v>
      </c>
      <c r="G148" s="113">
        <v>0</v>
      </c>
      <c r="H148" s="113">
        <v>0</v>
      </c>
      <c r="I148" s="113">
        <v>0</v>
      </c>
      <c r="J148" s="113">
        <v>0</v>
      </c>
      <c r="K148" s="113">
        <v>0</v>
      </c>
      <c r="L148" s="159">
        <f t="shared" si="26"/>
        <v>0</v>
      </c>
      <c r="M148" s="90">
        <f t="shared" si="27"/>
        <v>0</v>
      </c>
      <c r="N148" s="88"/>
      <c r="O148" s="88"/>
      <c r="P148" s="88"/>
      <c r="Q148" s="88"/>
    </row>
    <row r="149" spans="1:17" s="89" customFormat="1" ht="12.75" hidden="1" x14ac:dyDescent="0.2">
      <c r="A149" s="162"/>
      <c r="B149" s="104">
        <v>5102</v>
      </c>
      <c r="C149" s="106"/>
      <c r="D149" s="190" t="s">
        <v>203</v>
      </c>
      <c r="E149" s="178">
        <f>SUM(E142:E148)</f>
        <v>0</v>
      </c>
      <c r="F149" s="112">
        <f t="shared" ref="F149:K149" si="28">SUM(F142:F148)</f>
        <v>0</v>
      </c>
      <c r="G149" s="112">
        <f t="shared" si="28"/>
        <v>0</v>
      </c>
      <c r="H149" s="112">
        <f t="shared" si="28"/>
        <v>0</v>
      </c>
      <c r="I149" s="112">
        <f t="shared" si="28"/>
        <v>0</v>
      </c>
      <c r="J149" s="112">
        <f t="shared" si="28"/>
        <v>0</v>
      </c>
      <c r="K149" s="112">
        <f t="shared" si="28"/>
        <v>0</v>
      </c>
      <c r="L149" s="159">
        <f t="shared" si="26"/>
        <v>0</v>
      </c>
      <c r="M149" s="90">
        <f t="shared" si="27"/>
        <v>0</v>
      </c>
      <c r="N149" s="88"/>
      <c r="O149" s="88"/>
      <c r="P149" s="88"/>
      <c r="Q149" s="88"/>
    </row>
    <row r="150" spans="1:17" s="89" customFormat="1" ht="12.75" x14ac:dyDescent="0.2">
      <c r="A150" s="158"/>
      <c r="B150" s="139">
        <v>5200</v>
      </c>
      <c r="C150" s="99" t="s">
        <v>22</v>
      </c>
      <c r="D150" s="193" t="s">
        <v>127</v>
      </c>
      <c r="E150" s="174"/>
      <c r="F150" s="113"/>
      <c r="G150" s="113"/>
      <c r="H150" s="113"/>
      <c r="I150" s="113"/>
      <c r="J150" s="109"/>
      <c r="K150" s="109"/>
      <c r="L150" s="159"/>
      <c r="M150" s="90">
        <f t="shared" si="27"/>
        <v>0</v>
      </c>
      <c r="N150" s="88"/>
      <c r="O150" s="88"/>
      <c r="P150" s="88"/>
      <c r="Q150" s="88"/>
    </row>
    <row r="151" spans="1:17" s="89" customFormat="1" ht="12.75" x14ac:dyDescent="0.2">
      <c r="A151" s="158"/>
      <c r="B151" s="139"/>
      <c r="C151" s="99"/>
      <c r="D151" s="193" t="s">
        <v>128</v>
      </c>
      <c r="E151" s="174"/>
      <c r="F151" s="113"/>
      <c r="G151" s="113"/>
      <c r="H151" s="113"/>
      <c r="I151" s="113"/>
      <c r="J151" s="109"/>
      <c r="K151" s="109"/>
      <c r="L151" s="159"/>
      <c r="M151" s="90">
        <f t="shared" si="27"/>
        <v>0</v>
      </c>
      <c r="N151" s="88"/>
      <c r="O151" s="88"/>
      <c r="P151" s="88"/>
      <c r="Q151" s="88"/>
    </row>
    <row r="152" spans="1:17" s="89" customFormat="1" ht="12.75" x14ac:dyDescent="0.2">
      <c r="A152" s="158"/>
      <c r="B152" s="141">
        <v>5202</v>
      </c>
      <c r="C152" s="108"/>
      <c r="D152" s="89" t="s">
        <v>476</v>
      </c>
      <c r="E152" s="174">
        <v>2100</v>
      </c>
      <c r="F152" s="113">
        <v>0</v>
      </c>
      <c r="G152" s="113">
        <v>0</v>
      </c>
      <c r="H152" s="113">
        <v>0</v>
      </c>
      <c r="I152" s="113">
        <v>0</v>
      </c>
      <c r="J152" s="113">
        <v>1200</v>
      </c>
      <c r="K152" s="113">
        <v>900</v>
      </c>
      <c r="L152" s="159">
        <f t="shared" ref="L152:L153" si="29">SUM(J152:K152)</f>
        <v>2100</v>
      </c>
      <c r="M152" s="90">
        <f t="shared" si="27"/>
        <v>0</v>
      </c>
      <c r="N152" s="88"/>
      <c r="O152" s="88"/>
      <c r="P152" s="88"/>
      <c r="Q152" s="88"/>
    </row>
    <row r="153" spans="1:17" s="89" customFormat="1" ht="12.75" x14ac:dyDescent="0.2">
      <c r="A153" s="162"/>
      <c r="B153" s="104">
        <v>5202</v>
      </c>
      <c r="C153" s="106"/>
      <c r="D153" s="190" t="s">
        <v>203</v>
      </c>
      <c r="E153" s="178">
        <f t="shared" ref="E153:K153" si="30">SUM(E152:E152)</f>
        <v>2100</v>
      </c>
      <c r="F153" s="112">
        <f t="shared" si="30"/>
        <v>0</v>
      </c>
      <c r="G153" s="112">
        <f t="shared" si="30"/>
        <v>0</v>
      </c>
      <c r="H153" s="112">
        <f t="shared" si="30"/>
        <v>0</v>
      </c>
      <c r="I153" s="112">
        <f t="shared" si="30"/>
        <v>0</v>
      </c>
      <c r="J153" s="112">
        <f t="shared" si="30"/>
        <v>1200</v>
      </c>
      <c r="K153" s="112">
        <f t="shared" si="30"/>
        <v>900</v>
      </c>
      <c r="L153" s="159">
        <f t="shared" si="29"/>
        <v>2100</v>
      </c>
      <c r="M153" s="90">
        <f t="shared" si="27"/>
        <v>0</v>
      </c>
      <c r="N153" s="88"/>
      <c r="O153" s="88"/>
      <c r="P153" s="88"/>
      <c r="Q153" s="88"/>
    </row>
    <row r="154" spans="1:17" s="89" customFormat="1" ht="12.75" x14ac:dyDescent="0.2">
      <c r="A154" s="158"/>
      <c r="B154" s="139">
        <v>5300</v>
      </c>
      <c r="C154" s="99" t="s">
        <v>22</v>
      </c>
      <c r="D154" s="193" t="s">
        <v>133</v>
      </c>
      <c r="E154" s="174"/>
      <c r="F154" s="113"/>
      <c r="G154" s="113"/>
      <c r="H154" s="113"/>
      <c r="I154" s="113"/>
      <c r="J154" s="109"/>
      <c r="K154" s="109"/>
      <c r="L154" s="159"/>
      <c r="M154" s="90">
        <f t="shared" si="27"/>
        <v>0</v>
      </c>
      <c r="N154" s="88"/>
      <c r="O154" s="88"/>
      <c r="P154" s="88"/>
      <c r="Q154" s="88"/>
    </row>
    <row r="155" spans="1:17" s="89" customFormat="1" ht="12.75" x14ac:dyDescent="0.2">
      <c r="A155" s="158"/>
      <c r="B155" s="139"/>
      <c r="C155" s="99"/>
      <c r="D155" s="193" t="s">
        <v>134</v>
      </c>
      <c r="E155" s="174"/>
      <c r="F155" s="113"/>
      <c r="G155" s="113"/>
      <c r="H155" s="113"/>
      <c r="I155" s="113"/>
      <c r="J155" s="109"/>
      <c r="K155" s="109"/>
      <c r="L155" s="159"/>
      <c r="M155" s="90">
        <f t="shared" si="27"/>
        <v>0</v>
      </c>
      <c r="N155" s="88"/>
      <c r="O155" s="88"/>
      <c r="P155" s="88"/>
      <c r="Q155" s="88"/>
    </row>
    <row r="156" spans="1:17" s="89" customFormat="1" ht="12.75" x14ac:dyDescent="0.2">
      <c r="A156" s="158"/>
      <c r="B156" s="141">
        <v>5302</v>
      </c>
      <c r="C156" s="100"/>
      <c r="D156" s="406" t="s">
        <v>477</v>
      </c>
      <c r="E156" s="174">
        <v>1500</v>
      </c>
      <c r="F156" s="113">
        <v>900</v>
      </c>
      <c r="G156" s="113">
        <v>900</v>
      </c>
      <c r="H156" s="113">
        <v>1500</v>
      </c>
      <c r="I156" s="113">
        <v>0</v>
      </c>
      <c r="J156" s="113">
        <v>700</v>
      </c>
      <c r="K156" s="113">
        <v>4100</v>
      </c>
      <c r="L156" s="159">
        <f t="shared" ref="L156:L169" si="31">SUM(J156:K156)</f>
        <v>4800</v>
      </c>
      <c r="M156" s="90"/>
      <c r="N156" s="88"/>
      <c r="O156" s="88"/>
      <c r="P156" s="88"/>
      <c r="Q156" s="88"/>
    </row>
    <row r="157" spans="1:17" s="89" customFormat="1" ht="12.75" x14ac:dyDescent="0.2">
      <c r="A157" s="158"/>
      <c r="B157" s="141">
        <v>5302</v>
      </c>
      <c r="C157" s="100"/>
      <c r="D157" s="171"/>
      <c r="E157" s="174">
        <v>0</v>
      </c>
      <c r="F157" s="113">
        <f>SUM(J157:K157)</f>
        <v>0</v>
      </c>
      <c r="G157" s="113">
        <v>0</v>
      </c>
      <c r="H157" s="113">
        <v>0</v>
      </c>
      <c r="I157" s="113">
        <v>0</v>
      </c>
      <c r="J157" s="113">
        <v>0</v>
      </c>
      <c r="K157" s="113">
        <v>0</v>
      </c>
      <c r="L157" s="159">
        <f t="shared" si="31"/>
        <v>0</v>
      </c>
      <c r="M157" s="90">
        <f t="shared" ref="M157:M169" si="32">SUM(E157:I157)-L157</f>
        <v>0</v>
      </c>
      <c r="N157" s="88"/>
      <c r="O157" s="88"/>
      <c r="P157" s="88"/>
      <c r="Q157" s="88"/>
    </row>
    <row r="158" spans="1:17" s="89" customFormat="1" ht="12.75" x14ac:dyDescent="0.2">
      <c r="A158" s="162"/>
      <c r="B158" s="104">
        <v>5302</v>
      </c>
      <c r="C158" s="106"/>
      <c r="D158" s="190" t="s">
        <v>203</v>
      </c>
      <c r="E158" s="178">
        <f>SUM(E156:E157)</f>
        <v>1500</v>
      </c>
      <c r="F158" s="112">
        <f t="shared" ref="F158:K158" si="33">SUM(F156:F157)</f>
        <v>900</v>
      </c>
      <c r="G158" s="112">
        <f t="shared" si="33"/>
        <v>900</v>
      </c>
      <c r="H158" s="112">
        <f t="shared" si="33"/>
        <v>1500</v>
      </c>
      <c r="I158" s="112">
        <f t="shared" si="33"/>
        <v>0</v>
      </c>
      <c r="J158" s="112">
        <f t="shared" si="33"/>
        <v>700</v>
      </c>
      <c r="K158" s="112">
        <f t="shared" si="33"/>
        <v>4100</v>
      </c>
      <c r="L158" s="159">
        <f t="shared" si="31"/>
        <v>4800</v>
      </c>
      <c r="M158" s="90">
        <f t="shared" si="32"/>
        <v>0</v>
      </c>
      <c r="N158" s="88"/>
      <c r="O158" s="88"/>
      <c r="P158" s="88"/>
      <c r="Q158" s="88"/>
    </row>
    <row r="159" spans="1:17" s="89" customFormat="1" ht="12.75" hidden="1" x14ac:dyDescent="0.2">
      <c r="A159" s="158"/>
      <c r="B159" s="139">
        <v>5400</v>
      </c>
      <c r="C159" s="99" t="s">
        <v>22</v>
      </c>
      <c r="D159" s="193" t="s">
        <v>139</v>
      </c>
      <c r="E159" s="174"/>
      <c r="F159" s="113"/>
      <c r="G159" s="113"/>
      <c r="H159" s="113"/>
      <c r="I159" s="113"/>
      <c r="J159" s="109"/>
      <c r="K159" s="109"/>
      <c r="L159" s="159">
        <f t="shared" si="31"/>
        <v>0</v>
      </c>
      <c r="M159" s="90">
        <f t="shared" si="32"/>
        <v>0</v>
      </c>
      <c r="N159" s="88"/>
      <c r="O159" s="88"/>
      <c r="P159" s="88"/>
      <c r="Q159" s="88"/>
    </row>
    <row r="160" spans="1:17" s="89" customFormat="1" ht="12.75" hidden="1" x14ac:dyDescent="0.2">
      <c r="A160" s="158"/>
      <c r="B160" s="141">
        <v>5402</v>
      </c>
      <c r="C160" s="100"/>
      <c r="D160" s="195"/>
      <c r="E160" s="174">
        <v>0</v>
      </c>
      <c r="F160" s="113"/>
      <c r="G160" s="113"/>
      <c r="H160" s="113"/>
      <c r="I160" s="113"/>
      <c r="J160" s="109">
        <v>0</v>
      </c>
      <c r="K160" s="109">
        <v>0</v>
      </c>
      <c r="L160" s="159">
        <f t="shared" si="31"/>
        <v>0</v>
      </c>
      <c r="M160" s="90">
        <f t="shared" si="32"/>
        <v>0</v>
      </c>
      <c r="N160" s="88"/>
      <c r="O160" s="88"/>
      <c r="P160" s="88"/>
      <c r="Q160" s="88"/>
    </row>
    <row r="161" spans="1:17" s="89" customFormat="1" ht="12.75" hidden="1" x14ac:dyDescent="0.2">
      <c r="A161" s="158"/>
      <c r="B161" s="141">
        <v>5402</v>
      </c>
      <c r="C161" s="100"/>
      <c r="D161" s="171"/>
      <c r="E161" s="174">
        <v>0</v>
      </c>
      <c r="F161" s="113"/>
      <c r="G161" s="113"/>
      <c r="H161" s="113"/>
      <c r="I161" s="113"/>
      <c r="J161" s="109">
        <v>0</v>
      </c>
      <c r="K161" s="109">
        <v>0</v>
      </c>
      <c r="L161" s="159">
        <f t="shared" si="31"/>
        <v>0</v>
      </c>
      <c r="M161" s="90">
        <f t="shared" si="32"/>
        <v>0</v>
      </c>
      <c r="N161" s="88"/>
      <c r="O161" s="88"/>
      <c r="P161" s="88"/>
      <c r="Q161" s="88"/>
    </row>
    <row r="162" spans="1:17" s="89" customFormat="1" ht="12.75" hidden="1" x14ac:dyDescent="0.2">
      <c r="A162" s="162"/>
      <c r="B162" s="104">
        <v>5401</v>
      </c>
      <c r="C162" s="106"/>
      <c r="D162" s="190" t="s">
        <v>203</v>
      </c>
      <c r="E162" s="178">
        <v>0</v>
      </c>
      <c r="F162" s="112"/>
      <c r="G162" s="112"/>
      <c r="H162" s="112"/>
      <c r="I162" s="112"/>
      <c r="J162" s="110">
        <v>0</v>
      </c>
      <c r="K162" s="110">
        <v>0</v>
      </c>
      <c r="L162" s="159">
        <f t="shared" si="31"/>
        <v>0</v>
      </c>
      <c r="M162" s="90">
        <f t="shared" si="32"/>
        <v>0</v>
      </c>
      <c r="N162" s="88"/>
      <c r="O162" s="88"/>
      <c r="P162" s="88"/>
      <c r="Q162" s="88"/>
    </row>
    <row r="163" spans="1:17" s="89" customFormat="1" ht="12.75" hidden="1" x14ac:dyDescent="0.2">
      <c r="A163" s="158"/>
      <c r="B163" s="139">
        <v>5500</v>
      </c>
      <c r="C163" s="99" t="s">
        <v>22</v>
      </c>
      <c r="D163" s="193" t="s">
        <v>142</v>
      </c>
      <c r="E163" s="174"/>
      <c r="F163" s="113"/>
      <c r="G163" s="113"/>
      <c r="H163" s="113"/>
      <c r="I163" s="113"/>
      <c r="J163" s="109"/>
      <c r="K163" s="109"/>
      <c r="L163" s="159">
        <f t="shared" si="31"/>
        <v>0</v>
      </c>
      <c r="M163" s="90">
        <f t="shared" si="32"/>
        <v>0</v>
      </c>
      <c r="N163" s="88"/>
      <c r="O163" s="88"/>
      <c r="P163" s="88"/>
      <c r="Q163" s="88"/>
    </row>
    <row r="164" spans="1:17" s="89" customFormat="1" ht="12.75" hidden="1" x14ac:dyDescent="0.2">
      <c r="A164" s="158"/>
      <c r="B164" s="139"/>
      <c r="C164" s="99"/>
      <c r="D164" s="193" t="s">
        <v>143</v>
      </c>
      <c r="E164" s="174"/>
      <c r="F164" s="113"/>
      <c r="G164" s="113"/>
      <c r="H164" s="113"/>
      <c r="I164" s="113"/>
      <c r="J164" s="109"/>
      <c r="K164" s="109"/>
      <c r="L164" s="159">
        <f t="shared" si="31"/>
        <v>0</v>
      </c>
      <c r="M164" s="90">
        <f t="shared" si="32"/>
        <v>0</v>
      </c>
      <c r="N164" s="88"/>
      <c r="O164" s="88"/>
      <c r="P164" s="88"/>
      <c r="Q164" s="88"/>
    </row>
    <row r="165" spans="1:17" s="89" customFormat="1" ht="12.75" hidden="1" x14ac:dyDescent="0.2">
      <c r="A165" s="158"/>
      <c r="B165" s="141">
        <v>5502</v>
      </c>
      <c r="C165" s="100">
        <v>10</v>
      </c>
      <c r="D165" s="171"/>
      <c r="E165" s="113">
        <v>0</v>
      </c>
      <c r="F165" s="113">
        <v>0</v>
      </c>
      <c r="G165" s="113">
        <v>0</v>
      </c>
      <c r="H165" s="113">
        <v>0</v>
      </c>
      <c r="I165" s="113">
        <v>0</v>
      </c>
      <c r="J165" s="113">
        <v>0</v>
      </c>
      <c r="K165" s="113">
        <v>0</v>
      </c>
      <c r="L165" s="159">
        <f t="shared" si="31"/>
        <v>0</v>
      </c>
      <c r="M165" s="90">
        <f t="shared" si="32"/>
        <v>0</v>
      </c>
      <c r="N165" s="88"/>
      <c r="O165" s="88"/>
      <c r="P165" s="88"/>
      <c r="Q165" s="88"/>
    </row>
    <row r="166" spans="1:17" s="89" customFormat="1" ht="12.75" hidden="1" x14ac:dyDescent="0.2">
      <c r="A166" s="158"/>
      <c r="B166" s="141">
        <v>5502</v>
      </c>
      <c r="C166" s="100">
        <v>20</v>
      </c>
      <c r="D166" s="171"/>
      <c r="E166" s="113">
        <v>0</v>
      </c>
      <c r="F166" s="113">
        <v>0</v>
      </c>
      <c r="G166" s="113">
        <v>0</v>
      </c>
      <c r="H166" s="113">
        <v>0</v>
      </c>
      <c r="I166" s="113">
        <v>0</v>
      </c>
      <c r="J166" s="113">
        <v>0</v>
      </c>
      <c r="K166" s="113">
        <v>0</v>
      </c>
      <c r="L166" s="159">
        <f t="shared" si="31"/>
        <v>0</v>
      </c>
      <c r="M166" s="90">
        <f t="shared" si="32"/>
        <v>0</v>
      </c>
      <c r="N166" s="88"/>
      <c r="O166" s="88"/>
      <c r="P166" s="88"/>
      <c r="Q166" s="88"/>
    </row>
    <row r="167" spans="1:17" s="89" customFormat="1" ht="12.75" hidden="1" x14ac:dyDescent="0.2">
      <c r="A167" s="158"/>
      <c r="B167" s="141">
        <v>5502</v>
      </c>
      <c r="C167" s="100"/>
      <c r="D167" s="171"/>
      <c r="E167" s="174">
        <v>0</v>
      </c>
      <c r="F167" s="113">
        <v>0</v>
      </c>
      <c r="G167" s="113">
        <v>0</v>
      </c>
      <c r="H167" s="113">
        <v>0</v>
      </c>
      <c r="I167" s="113">
        <v>0</v>
      </c>
      <c r="J167" s="113">
        <v>0</v>
      </c>
      <c r="K167" s="113">
        <v>0</v>
      </c>
      <c r="L167" s="159">
        <f t="shared" si="31"/>
        <v>0</v>
      </c>
      <c r="M167" s="90">
        <f t="shared" si="32"/>
        <v>0</v>
      </c>
      <c r="N167" s="88"/>
      <c r="O167" s="88"/>
      <c r="P167" s="88"/>
      <c r="Q167" s="88"/>
    </row>
    <row r="168" spans="1:17" s="89" customFormat="1" ht="12.75" hidden="1" x14ac:dyDescent="0.2">
      <c r="A168" s="162"/>
      <c r="B168" s="104">
        <v>5502</v>
      </c>
      <c r="C168" s="105"/>
      <c r="D168" s="190" t="s">
        <v>203</v>
      </c>
      <c r="E168" s="178">
        <f>SUM(E165:E167)</f>
        <v>0</v>
      </c>
      <c r="F168" s="112">
        <f t="shared" ref="F168:K168" si="34">SUM(F165:F167)</f>
        <v>0</v>
      </c>
      <c r="G168" s="112">
        <f t="shared" si="34"/>
        <v>0</v>
      </c>
      <c r="H168" s="112">
        <f t="shared" si="34"/>
        <v>0</v>
      </c>
      <c r="I168" s="112">
        <f t="shared" si="34"/>
        <v>0</v>
      </c>
      <c r="J168" s="112">
        <f t="shared" si="34"/>
        <v>0</v>
      </c>
      <c r="K168" s="112">
        <f t="shared" si="34"/>
        <v>0</v>
      </c>
      <c r="L168" s="159">
        <f t="shared" si="31"/>
        <v>0</v>
      </c>
      <c r="M168" s="90">
        <f t="shared" si="32"/>
        <v>0</v>
      </c>
      <c r="N168" s="88"/>
      <c r="O168" s="88"/>
      <c r="P168" s="88"/>
      <c r="Q168" s="88"/>
    </row>
    <row r="169" spans="1:17" s="89" customFormat="1" ht="13.5" thickBot="1" x14ac:dyDescent="0.25">
      <c r="A169" s="163"/>
      <c r="B169" s="122"/>
      <c r="C169" s="123"/>
      <c r="D169" s="194" t="s">
        <v>229</v>
      </c>
      <c r="E169" s="180">
        <f>SUM(E168,E162,E158,E153)</f>
        <v>3600</v>
      </c>
      <c r="F169" s="121">
        <f t="shared" ref="F169:K169" si="35">SUM(F168,F162,F158,F153,F149)</f>
        <v>900</v>
      </c>
      <c r="G169" s="121">
        <f t="shared" si="35"/>
        <v>900</v>
      </c>
      <c r="H169" s="121">
        <f t="shared" si="35"/>
        <v>1500</v>
      </c>
      <c r="I169" s="121">
        <f t="shared" si="35"/>
        <v>0</v>
      </c>
      <c r="J169" s="121">
        <f t="shared" si="35"/>
        <v>1900</v>
      </c>
      <c r="K169" s="121">
        <f t="shared" si="35"/>
        <v>5000</v>
      </c>
      <c r="L169" s="164">
        <f t="shared" si="31"/>
        <v>6900</v>
      </c>
      <c r="M169" s="90">
        <f t="shared" si="32"/>
        <v>0</v>
      </c>
      <c r="N169" s="88"/>
      <c r="O169" s="88"/>
      <c r="P169" s="88"/>
      <c r="Q169" s="88"/>
    </row>
    <row r="170" spans="1:17" s="89" customFormat="1" ht="12.75" x14ac:dyDescent="0.2">
      <c r="A170" s="158"/>
      <c r="B170" s="141"/>
      <c r="C170" s="100"/>
      <c r="D170" s="103"/>
      <c r="E170" s="114"/>
      <c r="F170" s="114"/>
      <c r="G170" s="114"/>
      <c r="H170" s="114"/>
      <c r="I170" s="114"/>
      <c r="J170" s="115"/>
      <c r="K170" s="115"/>
      <c r="L170" s="165"/>
      <c r="M170" s="90"/>
      <c r="N170" s="88"/>
      <c r="O170" s="88"/>
      <c r="P170" s="88"/>
      <c r="Q170" s="88"/>
    </row>
    <row r="171" spans="1:17" s="89" customFormat="1" ht="13.5" thickBot="1" x14ac:dyDescent="0.25">
      <c r="A171" s="184"/>
      <c r="B171" s="118" t="s">
        <v>147</v>
      </c>
      <c r="C171" s="119"/>
      <c r="D171" s="120"/>
      <c r="E171" s="182">
        <f t="shared" ref="E171:K171" si="36">SUM(E169,E140,E106,E86,E60)</f>
        <v>68750</v>
      </c>
      <c r="F171" s="121">
        <f t="shared" si="36"/>
        <v>178750</v>
      </c>
      <c r="G171" s="121">
        <f t="shared" si="36"/>
        <v>27500</v>
      </c>
      <c r="H171" s="121">
        <f t="shared" si="36"/>
        <v>20000</v>
      </c>
      <c r="I171" s="121">
        <f t="shared" si="36"/>
        <v>5000</v>
      </c>
      <c r="J171" s="121">
        <f t="shared" si="36"/>
        <v>176845</v>
      </c>
      <c r="K171" s="121">
        <f t="shared" si="36"/>
        <v>123155</v>
      </c>
      <c r="L171" s="164">
        <f>SUM(J171:K171)</f>
        <v>300000</v>
      </c>
      <c r="M171" s="90">
        <f>SUM(E171:I171)-L171</f>
        <v>0</v>
      </c>
      <c r="N171" s="88"/>
      <c r="O171" s="88"/>
      <c r="P171" s="88"/>
      <c r="Q171" s="88"/>
    </row>
    <row r="172" spans="1:17" s="89" customFormat="1" ht="12.75" x14ac:dyDescent="0.2">
      <c r="A172" s="131"/>
      <c r="B172" s="116"/>
      <c r="C172" s="117"/>
      <c r="D172" s="103"/>
      <c r="E172" s="132"/>
      <c r="F172" s="132"/>
      <c r="G172" s="132"/>
      <c r="H172" s="132"/>
      <c r="I172" s="132"/>
      <c r="J172" s="132"/>
      <c r="K172" s="132"/>
      <c r="L172" s="115"/>
      <c r="M172" s="90"/>
      <c r="N172" s="88"/>
      <c r="O172" s="88"/>
      <c r="P172" s="88"/>
      <c r="Q172" s="88"/>
    </row>
    <row r="173" spans="1:17" s="89" customFormat="1" ht="12.75" x14ac:dyDescent="0.2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88"/>
      <c r="N173" s="88"/>
      <c r="O173" s="88"/>
      <c r="P173" s="88"/>
      <c r="Q173" s="88"/>
    </row>
    <row r="174" spans="1:17" x14ac:dyDescent="0.2">
      <c r="A174" s="135"/>
      <c r="B174" s="133"/>
      <c r="C174" s="134"/>
      <c r="D174" s="133"/>
      <c r="E174" s="133"/>
      <c r="F174" s="133"/>
      <c r="G174" s="133"/>
      <c r="H174" s="133"/>
      <c r="I174" s="133"/>
      <c r="J174" s="133"/>
      <c r="K174" s="133"/>
      <c r="L174" s="133"/>
    </row>
    <row r="175" spans="1:17" x14ac:dyDescent="0.2">
      <c r="A175" s="135"/>
      <c r="B175" s="133"/>
      <c r="C175" s="134"/>
      <c r="D175" s="133"/>
      <c r="E175" s="133"/>
      <c r="F175" s="133"/>
      <c r="G175" s="133"/>
      <c r="H175" s="133"/>
      <c r="I175" s="133"/>
      <c r="J175" s="133"/>
      <c r="K175" s="133"/>
      <c r="L175" s="133"/>
    </row>
    <row r="176" spans="1:17" x14ac:dyDescent="0.2">
      <c r="A176" s="135"/>
      <c r="B176" s="133"/>
      <c r="C176" s="134"/>
      <c r="D176" s="133"/>
      <c r="E176" s="133"/>
      <c r="F176" s="133"/>
      <c r="G176" s="133"/>
      <c r="H176" s="133"/>
      <c r="I176" s="133"/>
      <c r="J176" s="133"/>
      <c r="K176" s="133"/>
      <c r="L176" s="133"/>
    </row>
    <row r="177" spans="1:12" x14ac:dyDescent="0.2">
      <c r="A177" s="137"/>
      <c r="B177" s="137"/>
      <c r="C177" s="101"/>
      <c r="D177" s="94"/>
      <c r="E177" s="94"/>
      <c r="F177" s="94"/>
      <c r="G177" s="94"/>
      <c r="H177" s="94"/>
      <c r="I177" s="94"/>
      <c r="J177" s="94"/>
      <c r="K177" s="94"/>
      <c r="L177" s="94"/>
    </row>
    <row r="178" spans="1:12" x14ac:dyDescent="0.2">
      <c r="A178" s="137"/>
      <c r="B178" s="137"/>
      <c r="C178" s="101"/>
      <c r="D178" s="94"/>
      <c r="E178" s="94"/>
      <c r="F178" s="94"/>
      <c r="G178" s="94"/>
      <c r="H178" s="94"/>
      <c r="I178" s="94"/>
      <c r="J178" s="94"/>
      <c r="K178" s="94"/>
      <c r="L178" s="94"/>
    </row>
    <row r="179" spans="1:12" x14ac:dyDescent="0.2">
      <c r="A179" s="137"/>
      <c r="B179" s="137"/>
      <c r="C179" s="101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1:12" x14ac:dyDescent="0.2">
      <c r="A180" s="135"/>
      <c r="B180" s="137"/>
      <c r="C180" s="101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1:12" x14ac:dyDescent="0.2">
      <c r="A181" s="94"/>
      <c r="B181" s="94"/>
      <c r="C181" s="101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1:12" x14ac:dyDescent="0.2">
      <c r="A182" s="94"/>
      <c r="B182" s="94"/>
      <c r="C182" s="101"/>
      <c r="D182" s="94"/>
      <c r="E182" s="94"/>
      <c r="F182" s="94"/>
      <c r="G182" s="94"/>
      <c r="H182" s="94"/>
      <c r="I182" s="94"/>
      <c r="J182" s="94"/>
      <c r="K182" s="94"/>
      <c r="L182" s="94"/>
    </row>
    <row r="183" spans="1:12" x14ac:dyDescent="0.2">
      <c r="A183" s="94"/>
      <c r="B183" s="94"/>
      <c r="C183" s="101"/>
      <c r="D183" s="94"/>
      <c r="E183" s="94"/>
      <c r="F183" s="94"/>
      <c r="G183" s="94"/>
      <c r="H183" s="94"/>
      <c r="I183" s="94"/>
      <c r="J183" s="94"/>
      <c r="K183" s="94"/>
      <c r="L183" s="94"/>
    </row>
    <row r="184" spans="1:12" x14ac:dyDescent="0.2">
      <c r="A184" s="94"/>
      <c r="B184" s="94"/>
      <c r="C184" s="101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1:12" x14ac:dyDescent="0.2">
      <c r="A185" s="94"/>
      <c r="B185" s="94"/>
      <c r="C185" s="101"/>
      <c r="D185" s="94"/>
      <c r="E185" s="94"/>
      <c r="F185" s="94"/>
      <c r="G185" s="94"/>
      <c r="H185" s="94"/>
      <c r="I185" s="94"/>
      <c r="J185" s="94"/>
      <c r="K185" s="94"/>
      <c r="L185" s="94"/>
    </row>
    <row r="186" spans="1:12" x14ac:dyDescent="0.2">
      <c r="A186" s="94"/>
      <c r="B186" s="94"/>
      <c r="C186" s="101"/>
      <c r="D186" s="94"/>
      <c r="E186" s="94"/>
      <c r="F186" s="94"/>
      <c r="G186" s="94"/>
      <c r="H186" s="94"/>
      <c r="I186" s="94"/>
      <c r="J186" s="94"/>
      <c r="K186" s="94"/>
      <c r="L186" s="94"/>
    </row>
    <row r="187" spans="1:12" x14ac:dyDescent="0.2">
      <c r="A187" s="94"/>
      <c r="B187" s="94"/>
      <c r="C187" s="101"/>
      <c r="D187" s="94"/>
      <c r="E187" s="94"/>
      <c r="F187" s="94"/>
      <c r="G187" s="94"/>
      <c r="H187" s="94"/>
      <c r="I187" s="94"/>
      <c r="J187" s="94"/>
      <c r="K187" s="94"/>
      <c r="L187" s="94"/>
    </row>
    <row r="188" spans="1:12" x14ac:dyDescent="0.2">
      <c r="A188" s="94"/>
      <c r="B188" s="94"/>
      <c r="C188" s="101"/>
      <c r="D188" s="94"/>
      <c r="E188" s="94"/>
      <c r="F188" s="94"/>
      <c r="G188" s="94"/>
      <c r="H188" s="94"/>
      <c r="I188" s="94"/>
      <c r="J188" s="94"/>
      <c r="K188" s="94"/>
      <c r="L188" s="94"/>
    </row>
  </sheetData>
  <mergeCells count="14">
    <mergeCell ref="A4:J4"/>
    <mergeCell ref="A5:J5"/>
    <mergeCell ref="A1:J1"/>
    <mergeCell ref="A2:J2"/>
    <mergeCell ref="A3:J3"/>
    <mergeCell ref="B10:D10"/>
    <mergeCell ref="A11:D11"/>
    <mergeCell ref="B12:D12"/>
    <mergeCell ref="B6:D6"/>
    <mergeCell ref="A7:J7"/>
    <mergeCell ref="B8:D8"/>
    <mergeCell ref="B9:D9"/>
    <mergeCell ref="E9:I9"/>
    <mergeCell ref="J9:L9"/>
  </mergeCells>
  <phoneticPr fontId="18" type="noConversion"/>
  <pageMargins left="0.7" right="0.7" top="0.75" bottom="0.75" header="0.3" footer="0.3"/>
  <pageSetup orientation="portrait" horizontalDpi="300" r:id="rId1"/>
  <ignoredErrors>
    <ignoredError sqref="L20 L80:M111 L22:M22 L23:M59 L61:M72 M60 L112:M152 L153:M16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T150"/>
  <sheetViews>
    <sheetView view="pageBreakPreview" zoomScale="110" zoomScaleSheetLayoutView="110" workbookViewId="0">
      <selection activeCell="A4" sqref="A4:M4"/>
    </sheetView>
  </sheetViews>
  <sheetFormatPr defaultRowHeight="15" x14ac:dyDescent="0.2"/>
  <cols>
    <col min="1" max="1" width="4" style="336" customWidth="1"/>
    <col min="2" max="2" width="5.85546875" style="336" customWidth="1"/>
    <col min="3" max="3" width="4" style="340" customWidth="1"/>
    <col min="4" max="4" width="14.7109375" style="336" customWidth="1"/>
    <col min="5" max="10" width="10.28515625" style="336" customWidth="1"/>
    <col min="11" max="12" width="10.85546875" style="336" customWidth="1"/>
    <col min="13" max="13" width="9" style="336" customWidth="1"/>
    <col min="14" max="14" width="8.7109375" style="336" customWidth="1"/>
    <col min="15" max="15" width="9.85546875" style="336" customWidth="1"/>
    <col min="16" max="16" width="9.140625" style="336"/>
    <col min="17" max="17" width="10.28515625" style="336" customWidth="1"/>
    <col min="18" max="16384" width="9.140625" style="336"/>
  </cols>
  <sheetData>
    <row r="1" spans="1:20" s="244" customFormat="1" ht="12.75" x14ac:dyDescent="0.2">
      <c r="A1" s="622" t="s">
        <v>34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241"/>
      <c r="O1" s="241"/>
      <c r="P1" s="241"/>
      <c r="Q1" s="242"/>
      <c r="R1" s="243"/>
      <c r="S1" s="243"/>
      <c r="T1" s="243"/>
    </row>
    <row r="2" spans="1:20" s="244" customFormat="1" ht="12.75" customHeight="1" x14ac:dyDescent="0.2">
      <c r="A2" s="623" t="s">
        <v>35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245"/>
      <c r="O2" s="245"/>
      <c r="P2" s="245"/>
      <c r="Q2" s="246"/>
      <c r="R2" s="243"/>
      <c r="S2" s="243"/>
      <c r="T2" s="243"/>
    </row>
    <row r="3" spans="1:20" s="244" customFormat="1" ht="6.75" customHeight="1" x14ac:dyDescent="0.2">
      <c r="A3" s="624"/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346"/>
      <c r="O3" s="346"/>
      <c r="P3" s="346"/>
      <c r="Q3" s="242"/>
      <c r="R3" s="242"/>
      <c r="S3" s="248"/>
      <c r="T3" s="248"/>
    </row>
    <row r="4" spans="1:20" s="244" customFormat="1" ht="12.75" x14ac:dyDescent="0.2">
      <c r="A4" s="621" t="s">
        <v>388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346"/>
      <c r="O4" s="346"/>
      <c r="P4" s="346"/>
      <c r="Q4" s="242"/>
      <c r="R4" s="242"/>
      <c r="S4" s="248"/>
      <c r="T4" s="248"/>
    </row>
    <row r="5" spans="1:20" s="244" customFormat="1" ht="12.75" customHeight="1" x14ac:dyDescent="0.2">
      <c r="A5" s="625" t="s">
        <v>389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245"/>
      <c r="O5" s="245"/>
      <c r="P5" s="245"/>
      <c r="Q5" s="242"/>
      <c r="R5" s="242"/>
      <c r="S5" s="248"/>
      <c r="T5" s="248"/>
    </row>
    <row r="6" spans="1:20" s="244" customFormat="1" ht="12.75" x14ac:dyDescent="0.2">
      <c r="A6" s="621" t="s">
        <v>188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249"/>
      <c r="O6" s="250"/>
      <c r="P6" s="250"/>
      <c r="Q6" s="251"/>
      <c r="R6" s="251"/>
    </row>
    <row r="7" spans="1:20" s="244" customFormat="1" ht="6" customHeight="1" x14ac:dyDescent="0.2">
      <c r="A7" s="252"/>
      <c r="B7" s="650"/>
      <c r="C7" s="650"/>
      <c r="D7" s="650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50"/>
      <c r="P7" s="250"/>
      <c r="Q7" s="251"/>
      <c r="R7" s="251"/>
    </row>
    <row r="8" spans="1:20" s="244" customFormat="1" ht="12.75" x14ac:dyDescent="0.2">
      <c r="A8" s="621" t="s">
        <v>36</v>
      </c>
      <c r="B8" s="621"/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241"/>
      <c r="O8" s="241"/>
      <c r="P8" s="250"/>
      <c r="Q8" s="255"/>
      <c r="R8" s="255"/>
      <c r="S8" s="256"/>
      <c r="T8" s="256"/>
    </row>
    <row r="9" spans="1:20" s="244" customFormat="1" ht="6.75" customHeight="1" thickBot="1" x14ac:dyDescent="0.25">
      <c r="A9" s="252"/>
      <c r="B9" s="609"/>
      <c r="C9" s="609"/>
      <c r="D9" s="609"/>
      <c r="E9" s="253"/>
      <c r="F9" s="253"/>
      <c r="G9" s="253"/>
      <c r="H9" s="253"/>
      <c r="I9" s="253"/>
      <c r="J9" s="253"/>
      <c r="K9" s="253"/>
      <c r="L9" s="253"/>
      <c r="M9" s="253"/>
      <c r="N9" s="254"/>
      <c r="O9" s="250"/>
      <c r="P9" s="250"/>
      <c r="Q9" s="255"/>
      <c r="R9" s="255"/>
      <c r="S9" s="256"/>
      <c r="T9" s="256"/>
    </row>
    <row r="10" spans="1:20" s="244" customFormat="1" ht="12.75" customHeight="1" x14ac:dyDescent="0.2">
      <c r="A10" s="257"/>
      <c r="B10" s="610"/>
      <c r="C10" s="610"/>
      <c r="D10" s="611"/>
      <c r="E10" s="612" t="s">
        <v>578</v>
      </c>
      <c r="F10" s="613"/>
      <c r="G10" s="613"/>
      <c r="H10" s="613"/>
      <c r="I10" s="613"/>
      <c r="J10" s="613"/>
      <c r="K10" s="613"/>
      <c r="L10" s="651"/>
      <c r="M10" s="614" t="s">
        <v>37</v>
      </c>
      <c r="N10" s="614"/>
      <c r="O10" s="615"/>
      <c r="P10" s="258" t="s">
        <v>74</v>
      </c>
      <c r="Q10" s="243"/>
      <c r="R10" s="243"/>
      <c r="S10" s="243"/>
      <c r="T10" s="243"/>
    </row>
    <row r="11" spans="1:20" s="244" customFormat="1" ht="93.75" customHeight="1" x14ac:dyDescent="0.2">
      <c r="A11" s="259"/>
      <c r="B11" s="648" t="s">
        <v>195</v>
      </c>
      <c r="C11" s="648"/>
      <c r="D11" s="649"/>
      <c r="E11" s="431" t="s">
        <v>579</v>
      </c>
      <c r="F11" s="432" t="s">
        <v>580</v>
      </c>
      <c r="G11" s="432" t="s">
        <v>581</v>
      </c>
      <c r="H11" s="432" t="s">
        <v>582</v>
      </c>
      <c r="I11" s="432" t="s">
        <v>583</v>
      </c>
      <c r="J11" s="432" t="s">
        <v>584</v>
      </c>
      <c r="K11" s="432" t="s">
        <v>585</v>
      </c>
      <c r="L11" s="453" t="s">
        <v>586</v>
      </c>
      <c r="M11" s="262" t="s">
        <v>193</v>
      </c>
      <c r="N11" s="262" t="s">
        <v>194</v>
      </c>
      <c r="O11" s="263" t="s">
        <v>192</v>
      </c>
      <c r="P11" s="264"/>
      <c r="Q11" s="243"/>
      <c r="R11" s="243"/>
      <c r="S11" s="243"/>
      <c r="T11" s="243"/>
    </row>
    <row r="12" spans="1:20" s="244" customFormat="1" ht="25.5" customHeight="1" x14ac:dyDescent="0.2">
      <c r="A12" s="367"/>
      <c r="B12" s="648"/>
      <c r="C12" s="648"/>
      <c r="D12" s="649"/>
      <c r="E12" s="265" t="s">
        <v>196</v>
      </c>
      <c r="F12" s="266" t="s">
        <v>196</v>
      </c>
      <c r="G12" s="266" t="s">
        <v>196</v>
      </c>
      <c r="H12" s="266" t="s">
        <v>196</v>
      </c>
      <c r="I12" s="266" t="s">
        <v>196</v>
      </c>
      <c r="J12" s="266" t="s">
        <v>196</v>
      </c>
      <c r="K12" s="266" t="s">
        <v>196</v>
      </c>
      <c r="L12" s="368" t="s">
        <v>196</v>
      </c>
      <c r="M12" s="266" t="s">
        <v>196</v>
      </c>
      <c r="N12" s="266" t="s">
        <v>196</v>
      </c>
      <c r="O12" s="267" t="s">
        <v>196</v>
      </c>
      <c r="P12" s="264"/>
      <c r="Q12" s="243"/>
      <c r="R12" s="243"/>
      <c r="S12" s="243"/>
      <c r="T12" s="243"/>
    </row>
    <row r="13" spans="1:20" s="244" customFormat="1" ht="12.75" x14ac:dyDescent="0.2">
      <c r="A13" s="268">
        <v>10</v>
      </c>
      <c r="B13" s="342" t="s">
        <v>197</v>
      </c>
      <c r="C13" s="342"/>
      <c r="D13" s="343"/>
      <c r="E13" s="269"/>
      <c r="F13" s="270"/>
      <c r="G13" s="270"/>
      <c r="H13" s="270"/>
      <c r="I13" s="270"/>
      <c r="J13" s="270"/>
      <c r="K13" s="270"/>
      <c r="L13" s="369"/>
      <c r="M13" s="271"/>
      <c r="N13" s="271"/>
      <c r="O13" s="272"/>
      <c r="P13" s="264"/>
      <c r="Q13" s="243"/>
      <c r="R13" s="243"/>
      <c r="S13" s="243"/>
      <c r="T13" s="243"/>
    </row>
    <row r="14" spans="1:20" s="244" customFormat="1" ht="25.5" hidden="1" customHeight="1" x14ac:dyDescent="0.2">
      <c r="A14" s="273"/>
      <c r="B14" s="342">
        <v>1100</v>
      </c>
      <c r="C14" s="275" t="s">
        <v>71</v>
      </c>
      <c r="D14" s="276" t="s">
        <v>199</v>
      </c>
      <c r="E14" s="273"/>
      <c r="F14" s="277"/>
      <c r="G14" s="277"/>
      <c r="H14" s="277"/>
      <c r="I14" s="277"/>
      <c r="J14" s="277"/>
      <c r="K14" s="277"/>
      <c r="L14" s="282"/>
      <c r="M14" s="278"/>
      <c r="N14" s="278"/>
      <c r="O14" s="272"/>
      <c r="P14" s="264"/>
      <c r="Q14" s="243"/>
      <c r="R14" s="243"/>
      <c r="S14" s="243"/>
      <c r="T14" s="243"/>
    </row>
    <row r="15" spans="1:20" s="244" customFormat="1" ht="13.5" hidden="1" customHeight="1" x14ac:dyDescent="0.2">
      <c r="A15" s="273"/>
      <c r="B15" s="342"/>
      <c r="C15" s="279"/>
      <c r="D15" s="276" t="s">
        <v>200</v>
      </c>
      <c r="E15" s="273"/>
      <c r="F15" s="277"/>
      <c r="G15" s="277"/>
      <c r="H15" s="277"/>
      <c r="I15" s="277"/>
      <c r="J15" s="277"/>
      <c r="K15" s="277"/>
      <c r="L15" s="282"/>
      <c r="M15" s="278"/>
      <c r="N15" s="278"/>
      <c r="O15" s="272"/>
      <c r="P15" s="264"/>
      <c r="Q15" s="243"/>
      <c r="R15" s="243"/>
      <c r="S15" s="243"/>
      <c r="T15" s="243"/>
    </row>
    <row r="16" spans="1:20" s="244" customFormat="1" ht="12.75" hidden="1" customHeight="1" x14ac:dyDescent="0.2">
      <c r="A16" s="273"/>
      <c r="B16" s="344">
        <v>1101</v>
      </c>
      <c r="C16" s="281"/>
      <c r="D16" s="282"/>
      <c r="E16" s="273"/>
      <c r="F16" s="277"/>
      <c r="G16" s="277"/>
      <c r="H16" s="277"/>
      <c r="I16" s="277"/>
      <c r="J16" s="277"/>
      <c r="K16" s="277"/>
      <c r="L16" s="282"/>
      <c r="M16" s="278"/>
      <c r="N16" s="278"/>
      <c r="O16" s="272">
        <v>0</v>
      </c>
      <c r="P16" s="264"/>
      <c r="Q16" s="243"/>
      <c r="R16" s="243"/>
      <c r="S16" s="243"/>
      <c r="T16" s="243"/>
    </row>
    <row r="17" spans="1:20" s="244" customFormat="1" ht="12.75" hidden="1" customHeight="1" x14ac:dyDescent="0.2">
      <c r="A17" s="273"/>
      <c r="B17" s="344">
        <v>1102</v>
      </c>
      <c r="C17" s="281"/>
      <c r="D17" s="282"/>
      <c r="E17" s="273"/>
      <c r="F17" s="277"/>
      <c r="G17" s="277"/>
      <c r="H17" s="277"/>
      <c r="I17" s="277"/>
      <c r="J17" s="277"/>
      <c r="K17" s="277"/>
      <c r="L17" s="282"/>
      <c r="M17" s="278"/>
      <c r="N17" s="278"/>
      <c r="O17" s="272">
        <v>0</v>
      </c>
      <c r="P17" s="264"/>
      <c r="Q17" s="243"/>
      <c r="R17" s="243"/>
      <c r="S17" s="243"/>
      <c r="T17" s="243"/>
    </row>
    <row r="18" spans="1:20" s="244" customFormat="1" ht="12.75" hidden="1" customHeight="1" x14ac:dyDescent="0.2">
      <c r="A18" s="273"/>
      <c r="B18" s="344">
        <v>1103</v>
      </c>
      <c r="C18" s="281"/>
      <c r="D18" s="282"/>
      <c r="E18" s="273"/>
      <c r="F18" s="277"/>
      <c r="G18" s="277"/>
      <c r="H18" s="277"/>
      <c r="I18" s="277"/>
      <c r="J18" s="277"/>
      <c r="K18" s="277"/>
      <c r="L18" s="282"/>
      <c r="M18" s="278"/>
      <c r="N18" s="278"/>
      <c r="O18" s="272">
        <v>0</v>
      </c>
      <c r="P18" s="264"/>
      <c r="Q18" s="243"/>
      <c r="R18" s="243"/>
      <c r="S18" s="243"/>
      <c r="T18" s="243"/>
    </row>
    <row r="19" spans="1:20" s="244" customFormat="1" ht="12.75" hidden="1" customHeight="1" x14ac:dyDescent="0.2">
      <c r="A19" s="273"/>
      <c r="B19" s="344">
        <v>1199</v>
      </c>
      <c r="C19" s="281"/>
      <c r="D19" s="283" t="s">
        <v>203</v>
      </c>
      <c r="E19" s="284">
        <v>0</v>
      </c>
      <c r="F19" s="285"/>
      <c r="G19" s="285"/>
      <c r="H19" s="285"/>
      <c r="I19" s="285"/>
      <c r="J19" s="285"/>
      <c r="K19" s="285"/>
      <c r="L19" s="370"/>
      <c r="M19" s="286">
        <v>0</v>
      </c>
      <c r="N19" s="286">
        <v>0</v>
      </c>
      <c r="O19" s="272">
        <v>0</v>
      </c>
      <c r="P19" s="264"/>
      <c r="Q19" s="243"/>
      <c r="R19" s="243"/>
      <c r="S19" s="243"/>
      <c r="T19" s="243"/>
    </row>
    <row r="20" spans="1:20" s="244" customFormat="1" ht="12.75" x14ac:dyDescent="0.2">
      <c r="A20" s="273"/>
      <c r="B20" s="342">
        <v>1200</v>
      </c>
      <c r="C20" s="279" t="s">
        <v>22</v>
      </c>
      <c r="D20" s="299" t="s">
        <v>205</v>
      </c>
      <c r="E20" s="273"/>
      <c r="F20" s="277"/>
      <c r="G20" s="277"/>
      <c r="H20" s="277"/>
      <c r="I20" s="277"/>
      <c r="J20" s="277"/>
      <c r="K20" s="277"/>
      <c r="L20" s="282"/>
      <c r="M20" s="278"/>
      <c r="N20" s="278"/>
      <c r="O20" s="272"/>
      <c r="P20" s="264"/>
      <c r="Q20" s="243"/>
      <c r="R20" s="243"/>
      <c r="S20" s="243"/>
      <c r="T20" s="243"/>
    </row>
    <row r="21" spans="1:20" s="244" customFormat="1" ht="12.75" x14ac:dyDescent="0.2">
      <c r="A21" s="273"/>
      <c r="B21" s="342"/>
      <c r="C21" s="279"/>
      <c r="D21" s="299" t="s">
        <v>206</v>
      </c>
      <c r="E21" s="273"/>
      <c r="F21" s="277"/>
      <c r="G21" s="277"/>
      <c r="H21" s="277"/>
      <c r="I21" s="277"/>
      <c r="J21" s="277"/>
      <c r="K21" s="277"/>
      <c r="L21" s="282"/>
      <c r="M21" s="278"/>
      <c r="N21" s="278"/>
      <c r="O21" s="272"/>
      <c r="P21" s="264"/>
      <c r="Q21" s="243"/>
      <c r="R21" s="243"/>
      <c r="S21" s="243"/>
      <c r="T21" s="243"/>
    </row>
    <row r="22" spans="1:20" s="244" customFormat="1" ht="25.5" x14ac:dyDescent="0.2">
      <c r="A22" s="273"/>
      <c r="B22" s="433">
        <v>1203</v>
      </c>
      <c r="C22" s="281"/>
      <c r="D22" s="542" t="s">
        <v>603</v>
      </c>
      <c r="E22" s="288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 s="371">
        <v>65000</v>
      </c>
      <c r="M22" s="289">
        <v>35000</v>
      </c>
      <c r="N22" s="289">
        <v>30000</v>
      </c>
      <c r="O22" s="291">
        <f t="shared" ref="O22:O56" si="0">SUM(M22:N22)</f>
        <v>65000</v>
      </c>
      <c r="P22" s="264"/>
      <c r="Q22" s="243"/>
      <c r="R22" s="243"/>
      <c r="S22" s="243"/>
      <c r="T22" s="243"/>
    </row>
    <row r="23" spans="1:20" s="244" customFormat="1" ht="12.75" x14ac:dyDescent="0.2">
      <c r="A23" s="273"/>
      <c r="B23" s="433">
        <v>1203</v>
      </c>
      <c r="C23" s="281"/>
      <c r="D23" s="295" t="s">
        <v>327</v>
      </c>
      <c r="E23" s="294">
        <v>20000</v>
      </c>
      <c r="F23" s="290"/>
      <c r="G23" s="290">
        <v>50000</v>
      </c>
      <c r="H23" s="290"/>
      <c r="I23" s="290"/>
      <c r="J23" s="290"/>
      <c r="K23" s="290"/>
      <c r="L23" s="372"/>
      <c r="M23" s="293">
        <v>35000</v>
      </c>
      <c r="N23" s="293">
        <v>35000</v>
      </c>
      <c r="O23" s="291">
        <f t="shared" si="0"/>
        <v>70000</v>
      </c>
      <c r="P23" s="264">
        <f t="shared" ref="P23:P56" si="1">SUM(E23:L23)-O23</f>
        <v>0</v>
      </c>
      <c r="Q23" s="243"/>
      <c r="R23" s="243"/>
      <c r="S23" s="243"/>
      <c r="T23" s="243"/>
    </row>
    <row r="24" spans="1:20" s="244" customFormat="1" ht="12.75" hidden="1" x14ac:dyDescent="0.2">
      <c r="A24" s="273"/>
      <c r="B24" s="344">
        <v>1201</v>
      </c>
      <c r="C24" s="281"/>
      <c r="D24" s="287"/>
      <c r="E24" s="292"/>
      <c r="F24" s="290"/>
      <c r="G24" s="290"/>
      <c r="H24" s="290"/>
      <c r="I24" s="290"/>
      <c r="J24" s="290"/>
      <c r="K24" s="290"/>
      <c r="L24" s="372"/>
      <c r="M24" s="293"/>
      <c r="N24" s="293"/>
      <c r="O24" s="291">
        <f t="shared" si="0"/>
        <v>0</v>
      </c>
      <c r="P24" s="264">
        <f t="shared" si="1"/>
        <v>0</v>
      </c>
      <c r="Q24" s="243"/>
      <c r="R24" s="243"/>
      <c r="S24" s="243"/>
      <c r="T24" s="243"/>
    </row>
    <row r="25" spans="1:20" s="244" customFormat="1" ht="12.75" hidden="1" x14ac:dyDescent="0.2">
      <c r="A25" s="273"/>
      <c r="B25" s="344">
        <v>1201</v>
      </c>
      <c r="C25" s="281"/>
      <c r="D25" s="287"/>
      <c r="E25" s="292"/>
      <c r="F25" s="290"/>
      <c r="G25" s="290"/>
      <c r="H25" s="290"/>
      <c r="I25" s="290"/>
      <c r="J25" s="290"/>
      <c r="K25" s="290"/>
      <c r="L25" s="372"/>
      <c r="M25" s="293"/>
      <c r="N25" s="293"/>
      <c r="O25" s="291">
        <f t="shared" si="0"/>
        <v>0</v>
      </c>
      <c r="P25" s="264">
        <f t="shared" si="1"/>
        <v>0</v>
      </c>
      <c r="Q25" s="243"/>
      <c r="R25" s="243"/>
      <c r="S25" s="243"/>
      <c r="T25" s="243"/>
    </row>
    <row r="26" spans="1:20" s="244" customFormat="1" ht="12.75" hidden="1" x14ac:dyDescent="0.2">
      <c r="A26" s="273"/>
      <c r="B26" s="344">
        <v>1201</v>
      </c>
      <c r="C26" s="281"/>
      <c r="D26" s="283"/>
      <c r="E26" s="294"/>
      <c r="F26" s="290"/>
      <c r="G26" s="290"/>
      <c r="H26" s="290"/>
      <c r="I26" s="290"/>
      <c r="J26" s="290"/>
      <c r="K26" s="290"/>
      <c r="L26" s="372"/>
      <c r="M26" s="293"/>
      <c r="N26" s="293"/>
      <c r="O26" s="291">
        <f t="shared" si="0"/>
        <v>0</v>
      </c>
      <c r="P26" s="264">
        <f t="shared" si="1"/>
        <v>0</v>
      </c>
      <c r="Q26" s="243"/>
      <c r="R26" s="243"/>
      <c r="S26" s="243"/>
      <c r="T26" s="243"/>
    </row>
    <row r="27" spans="1:20" s="244" customFormat="1" ht="12.75" hidden="1" x14ac:dyDescent="0.2">
      <c r="A27" s="273"/>
      <c r="B27" s="344">
        <v>1201</v>
      </c>
      <c r="C27" s="281"/>
      <c r="D27" s="283"/>
      <c r="E27" s="294"/>
      <c r="F27" s="290"/>
      <c r="G27" s="290"/>
      <c r="H27" s="290"/>
      <c r="I27" s="290"/>
      <c r="J27" s="290"/>
      <c r="K27" s="290"/>
      <c r="L27" s="372"/>
      <c r="M27" s="293"/>
      <c r="N27" s="293"/>
      <c r="O27" s="291">
        <f t="shared" si="0"/>
        <v>0</v>
      </c>
      <c r="P27" s="264">
        <f t="shared" si="1"/>
        <v>0</v>
      </c>
      <c r="Q27" s="243"/>
      <c r="R27" s="243"/>
      <c r="S27" s="243"/>
      <c r="T27" s="243"/>
    </row>
    <row r="28" spans="1:20" s="244" customFormat="1" ht="12.75" hidden="1" x14ac:dyDescent="0.2">
      <c r="A28" s="273"/>
      <c r="B28" s="344">
        <v>1201</v>
      </c>
      <c r="C28" s="281"/>
      <c r="D28" s="283"/>
      <c r="E28" s="294"/>
      <c r="F28" s="290"/>
      <c r="G28" s="290"/>
      <c r="H28" s="290"/>
      <c r="I28" s="290"/>
      <c r="J28" s="290"/>
      <c r="K28" s="290"/>
      <c r="L28" s="372"/>
      <c r="M28" s="111"/>
      <c r="N28" s="293"/>
      <c r="O28" s="291">
        <f t="shared" si="0"/>
        <v>0</v>
      </c>
      <c r="P28" s="264">
        <f t="shared" si="1"/>
        <v>0</v>
      </c>
      <c r="Q28" s="243"/>
      <c r="R28" s="243"/>
      <c r="S28" s="243"/>
      <c r="T28" s="243"/>
    </row>
    <row r="29" spans="1:20" s="244" customFormat="1" ht="12.75" hidden="1" x14ac:dyDescent="0.2">
      <c r="A29" s="273"/>
      <c r="B29" s="344">
        <v>1201</v>
      </c>
      <c r="C29" s="281"/>
      <c r="D29" s="283"/>
      <c r="E29" s="294"/>
      <c r="F29" s="290"/>
      <c r="G29" s="290"/>
      <c r="H29" s="290"/>
      <c r="I29" s="290"/>
      <c r="J29" s="290"/>
      <c r="K29" s="290"/>
      <c r="L29" s="372"/>
      <c r="M29" s="293"/>
      <c r="N29" s="293"/>
      <c r="O29" s="291">
        <f t="shared" si="0"/>
        <v>0</v>
      </c>
      <c r="P29" s="264">
        <f t="shared" si="1"/>
        <v>0</v>
      </c>
      <c r="Q29" s="243"/>
      <c r="R29" s="243"/>
      <c r="S29" s="243"/>
      <c r="T29" s="243"/>
    </row>
    <row r="30" spans="1:20" s="244" customFormat="1" ht="12.75" hidden="1" x14ac:dyDescent="0.2">
      <c r="A30" s="273"/>
      <c r="B30" s="344">
        <v>1201</v>
      </c>
      <c r="C30" s="281"/>
      <c r="D30" s="283"/>
      <c r="E30" s="294"/>
      <c r="F30" s="290"/>
      <c r="G30" s="290"/>
      <c r="H30" s="290"/>
      <c r="I30" s="290"/>
      <c r="J30" s="290"/>
      <c r="K30" s="290"/>
      <c r="L30" s="372"/>
      <c r="M30" s="293"/>
      <c r="N30" s="293"/>
      <c r="O30" s="291">
        <f t="shared" si="0"/>
        <v>0</v>
      </c>
      <c r="P30" s="264">
        <f t="shared" si="1"/>
        <v>0</v>
      </c>
      <c r="Q30" s="243"/>
      <c r="R30" s="243"/>
      <c r="S30" s="243"/>
      <c r="T30" s="243"/>
    </row>
    <row r="31" spans="1:20" s="244" customFormat="1" ht="12.75" hidden="1" x14ac:dyDescent="0.2">
      <c r="A31" s="273"/>
      <c r="B31" s="344">
        <v>1201</v>
      </c>
      <c r="C31" s="281"/>
      <c r="D31" s="283"/>
      <c r="E31" s="294"/>
      <c r="F31" s="290"/>
      <c r="G31" s="290"/>
      <c r="H31" s="290"/>
      <c r="I31" s="290"/>
      <c r="J31" s="290"/>
      <c r="K31" s="290"/>
      <c r="L31" s="372"/>
      <c r="M31" s="293"/>
      <c r="N31" s="293"/>
      <c r="O31" s="291">
        <f t="shared" si="0"/>
        <v>0</v>
      </c>
      <c r="P31" s="264">
        <f t="shared" si="1"/>
        <v>0</v>
      </c>
      <c r="Q31" s="243"/>
      <c r="R31" s="243"/>
      <c r="S31" s="243"/>
      <c r="T31" s="243"/>
    </row>
    <row r="32" spans="1:20" s="244" customFormat="1" ht="12.75" hidden="1" x14ac:dyDescent="0.2">
      <c r="A32" s="273"/>
      <c r="B32" s="344">
        <v>1201</v>
      </c>
      <c r="C32" s="281"/>
      <c r="D32" s="283"/>
      <c r="E32" s="294"/>
      <c r="F32" s="290"/>
      <c r="G32" s="290"/>
      <c r="H32" s="290"/>
      <c r="I32" s="290"/>
      <c r="J32" s="290"/>
      <c r="K32" s="290"/>
      <c r="L32" s="372"/>
      <c r="M32" s="293"/>
      <c r="N32" s="293"/>
      <c r="O32" s="291">
        <f t="shared" si="0"/>
        <v>0</v>
      </c>
      <c r="P32" s="264">
        <f t="shared" si="1"/>
        <v>0</v>
      </c>
      <c r="Q32" s="243"/>
      <c r="R32" s="243"/>
      <c r="S32" s="243"/>
      <c r="T32" s="243"/>
    </row>
    <row r="33" spans="1:20" s="244" customFormat="1" ht="12.75" hidden="1" x14ac:dyDescent="0.2">
      <c r="A33" s="273"/>
      <c r="B33" s="344">
        <v>1201</v>
      </c>
      <c r="C33" s="281"/>
      <c r="D33" s="283"/>
      <c r="E33" s="294"/>
      <c r="F33" s="290"/>
      <c r="G33" s="290"/>
      <c r="H33" s="290"/>
      <c r="I33" s="290"/>
      <c r="J33" s="290"/>
      <c r="K33" s="290"/>
      <c r="L33" s="372"/>
      <c r="M33" s="293"/>
      <c r="N33" s="293"/>
      <c r="O33" s="291">
        <f t="shared" si="0"/>
        <v>0</v>
      </c>
      <c r="P33" s="264">
        <f t="shared" si="1"/>
        <v>0</v>
      </c>
      <c r="Q33" s="243"/>
      <c r="R33" s="243"/>
      <c r="S33" s="243"/>
      <c r="T33" s="243"/>
    </row>
    <row r="34" spans="1:20" s="244" customFormat="1" ht="12.75" hidden="1" x14ac:dyDescent="0.2">
      <c r="A34" s="273"/>
      <c r="B34" s="344">
        <v>1201</v>
      </c>
      <c r="C34" s="281"/>
      <c r="D34" s="283"/>
      <c r="E34" s="294"/>
      <c r="F34" s="290"/>
      <c r="G34" s="290"/>
      <c r="H34" s="290"/>
      <c r="I34" s="290"/>
      <c r="J34" s="290"/>
      <c r="K34" s="290"/>
      <c r="L34" s="372"/>
      <c r="M34" s="293"/>
      <c r="N34" s="293"/>
      <c r="O34" s="291">
        <f t="shared" si="0"/>
        <v>0</v>
      </c>
      <c r="P34" s="264">
        <f t="shared" si="1"/>
        <v>0</v>
      </c>
      <c r="Q34" s="243"/>
      <c r="R34" s="243"/>
      <c r="S34" s="243"/>
      <c r="T34" s="243"/>
    </row>
    <row r="35" spans="1:20" s="244" customFormat="1" ht="12.75" hidden="1" x14ac:dyDescent="0.2">
      <c r="A35" s="273"/>
      <c r="B35" s="344">
        <v>1201</v>
      </c>
      <c r="C35" s="281"/>
      <c r="D35" s="283"/>
      <c r="E35" s="294"/>
      <c r="F35" s="290"/>
      <c r="G35" s="290"/>
      <c r="H35" s="290"/>
      <c r="I35" s="290"/>
      <c r="J35" s="290"/>
      <c r="K35" s="290"/>
      <c r="L35" s="372"/>
      <c r="M35" s="293"/>
      <c r="N35" s="293"/>
      <c r="O35" s="291">
        <f t="shared" si="0"/>
        <v>0</v>
      </c>
      <c r="P35" s="264">
        <f t="shared" si="1"/>
        <v>0</v>
      </c>
      <c r="Q35" s="243"/>
      <c r="R35" s="243"/>
      <c r="S35" s="243"/>
      <c r="T35" s="243"/>
    </row>
    <row r="36" spans="1:20" s="244" customFormat="1" ht="12.75" hidden="1" x14ac:dyDescent="0.2">
      <c r="A36" s="273"/>
      <c r="B36" s="344">
        <v>1201</v>
      </c>
      <c r="C36" s="281"/>
      <c r="D36" s="283"/>
      <c r="E36" s="294"/>
      <c r="F36" s="290"/>
      <c r="G36" s="290"/>
      <c r="H36" s="290"/>
      <c r="I36" s="290"/>
      <c r="J36" s="290"/>
      <c r="K36" s="290"/>
      <c r="L36" s="372"/>
      <c r="M36" s="293"/>
      <c r="N36" s="293"/>
      <c r="O36" s="291">
        <f t="shared" si="0"/>
        <v>0</v>
      </c>
      <c r="P36" s="264">
        <f t="shared" si="1"/>
        <v>0</v>
      </c>
      <c r="Q36" s="243"/>
      <c r="R36" s="243"/>
      <c r="S36" s="243"/>
      <c r="T36" s="243"/>
    </row>
    <row r="37" spans="1:20" s="244" customFormat="1" ht="12.75" hidden="1" x14ac:dyDescent="0.2">
      <c r="A37" s="273"/>
      <c r="B37" s="344">
        <v>1201</v>
      </c>
      <c r="C37" s="281"/>
      <c r="D37" s="283"/>
      <c r="E37" s="294"/>
      <c r="F37" s="290"/>
      <c r="G37" s="290"/>
      <c r="H37" s="290"/>
      <c r="I37" s="290"/>
      <c r="J37" s="290"/>
      <c r="K37" s="290"/>
      <c r="L37" s="372"/>
      <c r="M37" s="293"/>
      <c r="N37" s="293"/>
      <c r="O37" s="291">
        <f t="shared" si="0"/>
        <v>0</v>
      </c>
      <c r="P37" s="264">
        <f t="shared" si="1"/>
        <v>0</v>
      </c>
      <c r="Q37" s="243"/>
      <c r="R37" s="243"/>
      <c r="S37" s="243"/>
      <c r="T37" s="243"/>
    </row>
    <row r="38" spans="1:20" s="244" customFormat="1" ht="12.75" hidden="1" x14ac:dyDescent="0.2">
      <c r="A38" s="273"/>
      <c r="B38" s="344">
        <v>1201</v>
      </c>
      <c r="C38" s="281"/>
      <c r="D38" s="295"/>
      <c r="E38" s="294"/>
      <c r="F38" s="290"/>
      <c r="G38" s="290"/>
      <c r="H38" s="290"/>
      <c r="I38" s="290"/>
      <c r="J38" s="290"/>
      <c r="K38" s="290"/>
      <c r="L38" s="372"/>
      <c r="M38" s="293"/>
      <c r="N38" s="293"/>
      <c r="O38" s="291">
        <f t="shared" si="0"/>
        <v>0</v>
      </c>
      <c r="P38" s="264">
        <f t="shared" si="1"/>
        <v>0</v>
      </c>
      <c r="Q38" s="243"/>
      <c r="R38" s="243"/>
      <c r="S38" s="243"/>
      <c r="T38" s="243"/>
    </row>
    <row r="39" spans="1:20" s="244" customFormat="1" ht="12.75" hidden="1" x14ac:dyDescent="0.2">
      <c r="A39" s="273"/>
      <c r="B39" s="344">
        <v>1201</v>
      </c>
      <c r="C39" s="281"/>
      <c r="D39" s="295"/>
      <c r="E39" s="294"/>
      <c r="F39" s="290"/>
      <c r="G39" s="290"/>
      <c r="H39" s="290"/>
      <c r="I39" s="290"/>
      <c r="J39" s="290"/>
      <c r="K39" s="290"/>
      <c r="L39" s="372"/>
      <c r="M39" s="293"/>
      <c r="N39" s="293"/>
      <c r="O39" s="291">
        <f t="shared" si="0"/>
        <v>0</v>
      </c>
      <c r="P39" s="264">
        <f t="shared" si="1"/>
        <v>0</v>
      </c>
      <c r="Q39" s="243"/>
      <c r="R39" s="243"/>
      <c r="S39" s="243"/>
      <c r="T39" s="243"/>
    </row>
    <row r="40" spans="1:20" s="244" customFormat="1" ht="12.75" x14ac:dyDescent="0.2">
      <c r="A40" s="296"/>
      <c r="B40" s="286">
        <v>1203</v>
      </c>
      <c r="C40" s="286"/>
      <c r="D40" s="272" t="s">
        <v>203</v>
      </c>
      <c r="E40" s="297">
        <f t="shared" ref="E40:F40" si="2">SUM(E23:E39)</f>
        <v>20000</v>
      </c>
      <c r="F40" s="298">
        <f t="shared" si="2"/>
        <v>0</v>
      </c>
      <c r="G40" s="298">
        <f>SUM(G23:G39)</f>
        <v>50000</v>
      </c>
      <c r="H40" s="298">
        <f>SUM(H23:H39)</f>
        <v>0</v>
      </c>
      <c r="I40" s="298">
        <f>SUM(I23:I39)</f>
        <v>0</v>
      </c>
      <c r="J40" s="298">
        <f>SUM(J23:J39)</f>
        <v>0</v>
      </c>
      <c r="K40" s="298">
        <f>SUM(K23:K39)</f>
        <v>0</v>
      </c>
      <c r="L40" s="373">
        <f>SUM(L22:L39)</f>
        <v>65000</v>
      </c>
      <c r="M40" s="298">
        <f>SUM(M22:M39)</f>
        <v>70000</v>
      </c>
      <c r="N40" s="298">
        <f>SUM(N22:N39)</f>
        <v>65000</v>
      </c>
      <c r="O40" s="291">
        <f t="shared" si="0"/>
        <v>135000</v>
      </c>
      <c r="P40" s="264">
        <f t="shared" si="1"/>
        <v>0</v>
      </c>
      <c r="Q40" s="243"/>
      <c r="R40" s="243"/>
      <c r="S40" s="243"/>
      <c r="T40" s="243"/>
    </row>
    <row r="41" spans="1:20" s="244" customFormat="1" ht="12.75" hidden="1" customHeight="1" x14ac:dyDescent="0.2">
      <c r="A41" s="273"/>
      <c r="B41" s="342">
        <v>1300</v>
      </c>
      <c r="C41" s="279"/>
      <c r="D41" s="299" t="s">
        <v>212</v>
      </c>
      <c r="E41" s="288"/>
      <c r="F41" s="289"/>
      <c r="G41" s="289"/>
      <c r="H41" s="289"/>
      <c r="I41" s="289"/>
      <c r="J41" s="289"/>
      <c r="K41" s="289"/>
      <c r="L41" s="371"/>
      <c r="M41" s="293"/>
      <c r="N41" s="293"/>
      <c r="O41" s="291">
        <f t="shared" si="0"/>
        <v>0</v>
      </c>
      <c r="P41" s="264">
        <f t="shared" si="1"/>
        <v>0</v>
      </c>
      <c r="Q41" s="243"/>
      <c r="R41" s="243"/>
      <c r="S41" s="243"/>
      <c r="T41" s="243"/>
    </row>
    <row r="42" spans="1:20" s="244" customFormat="1" ht="12.75" hidden="1" customHeight="1" x14ac:dyDescent="0.2">
      <c r="A42" s="273"/>
      <c r="B42" s="342"/>
      <c r="C42" s="279"/>
      <c r="D42" s="299" t="s">
        <v>200</v>
      </c>
      <c r="E42" s="288"/>
      <c r="F42" s="289"/>
      <c r="G42" s="289"/>
      <c r="H42" s="289"/>
      <c r="I42" s="289"/>
      <c r="J42" s="289"/>
      <c r="K42" s="289"/>
      <c r="L42" s="371"/>
      <c r="M42" s="293"/>
      <c r="N42" s="293"/>
      <c r="O42" s="291">
        <f t="shared" si="0"/>
        <v>0</v>
      </c>
      <c r="P42" s="264">
        <f t="shared" si="1"/>
        <v>0</v>
      </c>
      <c r="Q42" s="243"/>
      <c r="R42" s="243"/>
      <c r="S42" s="243"/>
      <c r="T42" s="243"/>
    </row>
    <row r="43" spans="1:20" s="244" customFormat="1" ht="12.75" hidden="1" customHeight="1" x14ac:dyDescent="0.2">
      <c r="A43" s="273"/>
      <c r="B43" s="344">
        <v>1301</v>
      </c>
      <c r="C43" s="281"/>
      <c r="D43" s="283"/>
      <c r="E43" s="288">
        <v>0</v>
      </c>
      <c r="F43" s="289"/>
      <c r="G43" s="289"/>
      <c r="H43" s="289"/>
      <c r="I43" s="289"/>
      <c r="J43" s="289"/>
      <c r="K43" s="289"/>
      <c r="L43" s="371"/>
      <c r="M43" s="293">
        <v>0</v>
      </c>
      <c r="N43" s="293">
        <v>0</v>
      </c>
      <c r="O43" s="291">
        <f t="shared" si="0"/>
        <v>0</v>
      </c>
      <c r="P43" s="264">
        <f t="shared" si="1"/>
        <v>0</v>
      </c>
      <c r="Q43" s="243"/>
      <c r="R43" s="243"/>
      <c r="S43" s="243"/>
      <c r="T43" s="243"/>
    </row>
    <row r="44" spans="1:20" s="244" customFormat="1" ht="12.75" hidden="1" customHeight="1" x14ac:dyDescent="0.2">
      <c r="A44" s="273"/>
      <c r="B44" s="344">
        <v>1302</v>
      </c>
      <c r="C44" s="281"/>
      <c r="D44" s="283"/>
      <c r="E44" s="288">
        <v>0</v>
      </c>
      <c r="F44" s="289"/>
      <c r="G44" s="289"/>
      <c r="H44" s="289"/>
      <c r="I44" s="289"/>
      <c r="J44" s="289"/>
      <c r="K44" s="289"/>
      <c r="L44" s="371"/>
      <c r="M44" s="293">
        <v>0</v>
      </c>
      <c r="N44" s="293">
        <v>0</v>
      </c>
      <c r="O44" s="291">
        <f t="shared" si="0"/>
        <v>0</v>
      </c>
      <c r="P44" s="264">
        <f t="shared" si="1"/>
        <v>0</v>
      </c>
      <c r="Q44" s="243"/>
      <c r="R44" s="243"/>
      <c r="S44" s="243"/>
      <c r="T44" s="243"/>
    </row>
    <row r="45" spans="1:20" s="244" customFormat="1" ht="12.75" hidden="1" customHeight="1" x14ac:dyDescent="0.2">
      <c r="A45" s="273"/>
      <c r="B45" s="344">
        <v>1303</v>
      </c>
      <c r="C45" s="281"/>
      <c r="D45" s="283"/>
      <c r="E45" s="288">
        <v>0</v>
      </c>
      <c r="F45" s="289"/>
      <c r="G45" s="289"/>
      <c r="H45" s="289"/>
      <c r="I45" s="289"/>
      <c r="J45" s="289"/>
      <c r="K45" s="289"/>
      <c r="L45" s="371"/>
      <c r="M45" s="293">
        <v>0</v>
      </c>
      <c r="N45" s="293">
        <v>0</v>
      </c>
      <c r="O45" s="291">
        <f t="shared" si="0"/>
        <v>0</v>
      </c>
      <c r="P45" s="264">
        <f t="shared" si="1"/>
        <v>0</v>
      </c>
      <c r="Q45" s="243"/>
      <c r="R45" s="243"/>
      <c r="S45" s="243"/>
      <c r="T45" s="243"/>
    </row>
    <row r="46" spans="1:20" s="244" customFormat="1" ht="12.75" hidden="1" customHeight="1" x14ac:dyDescent="0.2">
      <c r="A46" s="273"/>
      <c r="B46" s="344">
        <v>1399</v>
      </c>
      <c r="C46" s="281"/>
      <c r="D46" s="283" t="s">
        <v>203</v>
      </c>
      <c r="E46" s="297">
        <f>SUM(E41:E45)</f>
        <v>0</v>
      </c>
      <c r="F46" s="298"/>
      <c r="G46" s="298"/>
      <c r="H46" s="298"/>
      <c r="I46" s="298"/>
      <c r="J46" s="298"/>
      <c r="K46" s="298"/>
      <c r="L46" s="373"/>
      <c r="M46" s="298">
        <f>SUM(M41:M45)</f>
        <v>0</v>
      </c>
      <c r="N46" s="298">
        <f>SUM(N41:N45)</f>
        <v>0</v>
      </c>
      <c r="O46" s="291">
        <f t="shared" si="0"/>
        <v>0</v>
      </c>
      <c r="P46" s="264">
        <f t="shared" si="1"/>
        <v>0</v>
      </c>
      <c r="Q46" s="243"/>
      <c r="R46" s="243"/>
      <c r="S46" s="243"/>
      <c r="T46" s="243"/>
    </row>
    <row r="47" spans="1:20" s="244" customFormat="1" ht="12.75" hidden="1" customHeight="1" x14ac:dyDescent="0.2">
      <c r="A47" s="273"/>
      <c r="B47" s="342">
        <v>1400</v>
      </c>
      <c r="C47" s="279"/>
      <c r="D47" s="299" t="s">
        <v>218</v>
      </c>
      <c r="E47" s="288"/>
      <c r="F47" s="289"/>
      <c r="G47" s="289"/>
      <c r="H47" s="289"/>
      <c r="I47" s="289"/>
      <c r="J47" s="289"/>
      <c r="K47" s="289"/>
      <c r="L47" s="371"/>
      <c r="M47" s="293"/>
      <c r="N47" s="293"/>
      <c r="O47" s="291">
        <f t="shared" si="0"/>
        <v>0</v>
      </c>
      <c r="P47" s="264">
        <f t="shared" si="1"/>
        <v>0</v>
      </c>
      <c r="Q47" s="243"/>
      <c r="R47" s="243"/>
      <c r="S47" s="243"/>
      <c r="T47" s="243"/>
    </row>
    <row r="48" spans="1:20" s="244" customFormat="1" ht="12.75" hidden="1" customHeight="1" x14ac:dyDescent="0.2">
      <c r="A48" s="273"/>
      <c r="B48" s="344">
        <v>1401</v>
      </c>
      <c r="C48" s="281"/>
      <c r="D48" s="283"/>
      <c r="E48" s="288">
        <v>0</v>
      </c>
      <c r="F48" s="289"/>
      <c r="G48" s="289"/>
      <c r="H48" s="289"/>
      <c r="I48" s="289"/>
      <c r="J48" s="289"/>
      <c r="K48" s="289"/>
      <c r="L48" s="371"/>
      <c r="M48" s="293">
        <v>0</v>
      </c>
      <c r="N48" s="293">
        <v>0</v>
      </c>
      <c r="O48" s="291">
        <f t="shared" si="0"/>
        <v>0</v>
      </c>
      <c r="P48" s="264">
        <f t="shared" si="1"/>
        <v>0</v>
      </c>
      <c r="Q48" s="243"/>
      <c r="R48" s="243"/>
      <c r="S48" s="243"/>
      <c r="T48" s="243"/>
    </row>
    <row r="49" spans="1:20" s="244" customFormat="1" ht="12.75" hidden="1" customHeight="1" x14ac:dyDescent="0.2">
      <c r="A49" s="273"/>
      <c r="B49" s="344">
        <v>1402</v>
      </c>
      <c r="C49" s="281"/>
      <c r="D49" s="283"/>
      <c r="E49" s="288">
        <v>0</v>
      </c>
      <c r="F49" s="289"/>
      <c r="G49" s="289"/>
      <c r="H49" s="289"/>
      <c r="I49" s="289"/>
      <c r="J49" s="289"/>
      <c r="K49" s="289"/>
      <c r="L49" s="371"/>
      <c r="M49" s="293">
        <v>0</v>
      </c>
      <c r="N49" s="293">
        <v>0</v>
      </c>
      <c r="O49" s="291">
        <f t="shared" si="0"/>
        <v>0</v>
      </c>
      <c r="P49" s="264">
        <f t="shared" si="1"/>
        <v>0</v>
      </c>
      <c r="Q49" s="243"/>
      <c r="R49" s="243"/>
      <c r="S49" s="243"/>
      <c r="T49" s="243"/>
    </row>
    <row r="50" spans="1:20" s="244" customFormat="1" ht="12.75" hidden="1" customHeight="1" x14ac:dyDescent="0.2">
      <c r="A50" s="273"/>
      <c r="B50" s="344">
        <v>1403</v>
      </c>
      <c r="C50" s="281"/>
      <c r="D50" s="283"/>
      <c r="E50" s="288">
        <v>0</v>
      </c>
      <c r="F50" s="289"/>
      <c r="G50" s="289"/>
      <c r="H50" s="289"/>
      <c r="I50" s="289"/>
      <c r="J50" s="289"/>
      <c r="K50" s="289"/>
      <c r="L50" s="371"/>
      <c r="M50" s="293">
        <v>0</v>
      </c>
      <c r="N50" s="293">
        <v>0</v>
      </c>
      <c r="O50" s="291">
        <f t="shared" si="0"/>
        <v>0</v>
      </c>
      <c r="P50" s="264">
        <f t="shared" si="1"/>
        <v>0</v>
      </c>
      <c r="Q50" s="243"/>
      <c r="R50" s="243"/>
      <c r="S50" s="243"/>
      <c r="T50" s="243"/>
    </row>
    <row r="51" spans="1:20" s="244" customFormat="1" ht="12.75" hidden="1" customHeight="1" x14ac:dyDescent="0.2">
      <c r="A51" s="273"/>
      <c r="B51" s="344">
        <v>1499</v>
      </c>
      <c r="C51" s="281"/>
      <c r="D51" s="283" t="s">
        <v>203</v>
      </c>
      <c r="E51" s="297">
        <f>SUM(E48:E50)</f>
        <v>0</v>
      </c>
      <c r="F51" s="298"/>
      <c r="G51" s="298"/>
      <c r="H51" s="298"/>
      <c r="I51" s="298"/>
      <c r="J51" s="298"/>
      <c r="K51" s="298"/>
      <c r="L51" s="373"/>
      <c r="M51" s="298">
        <f>SUM(M48:M50)</f>
        <v>0</v>
      </c>
      <c r="N51" s="298">
        <f>SUM(N48:N50)</f>
        <v>0</v>
      </c>
      <c r="O51" s="291">
        <f t="shared" si="0"/>
        <v>0</v>
      </c>
      <c r="P51" s="264">
        <f t="shared" si="1"/>
        <v>0</v>
      </c>
      <c r="Q51" s="243"/>
      <c r="R51" s="243"/>
      <c r="S51" s="243"/>
      <c r="T51" s="243"/>
    </row>
    <row r="52" spans="1:20" s="244" customFormat="1" ht="12.75" x14ac:dyDescent="0.2">
      <c r="A52" s="269"/>
      <c r="B52" s="342">
        <v>1600</v>
      </c>
      <c r="C52" s="279" t="s">
        <v>22</v>
      </c>
      <c r="D52" s="299" t="s">
        <v>224</v>
      </c>
      <c r="E52" s="288"/>
      <c r="F52" s="289"/>
      <c r="G52" s="289"/>
      <c r="H52" s="289"/>
      <c r="I52" s="289"/>
      <c r="J52" s="289"/>
      <c r="K52" s="289"/>
      <c r="L52" s="371"/>
      <c r="M52" s="293"/>
      <c r="N52" s="293"/>
      <c r="O52" s="291">
        <f t="shared" si="0"/>
        <v>0</v>
      </c>
      <c r="P52" s="264">
        <f t="shared" si="1"/>
        <v>0</v>
      </c>
      <c r="Q52" s="243"/>
      <c r="R52" s="243"/>
      <c r="S52" s="243"/>
      <c r="T52" s="243"/>
    </row>
    <row r="53" spans="1:20" s="244" customFormat="1" ht="12.75" x14ac:dyDescent="0.2">
      <c r="A53" s="273"/>
      <c r="B53" s="344">
        <v>1603</v>
      </c>
      <c r="C53" s="281"/>
      <c r="D53" s="287"/>
      <c r="E53" s="288">
        <v>0</v>
      </c>
      <c r="F53" s="289">
        <v>0</v>
      </c>
      <c r="G53" s="289">
        <v>0</v>
      </c>
      <c r="H53" s="289">
        <v>0</v>
      </c>
      <c r="I53" s="289">
        <v>0</v>
      </c>
      <c r="J53" s="289">
        <v>0</v>
      </c>
      <c r="K53" s="289">
        <v>0</v>
      </c>
      <c r="L53" s="371">
        <v>0</v>
      </c>
      <c r="M53" s="289">
        <v>0</v>
      </c>
      <c r="N53" s="289">
        <v>0</v>
      </c>
      <c r="O53" s="291">
        <f t="shared" si="0"/>
        <v>0</v>
      </c>
      <c r="P53" s="264">
        <f t="shared" si="1"/>
        <v>0</v>
      </c>
      <c r="Q53" s="243"/>
      <c r="R53" s="243"/>
      <c r="S53" s="243"/>
      <c r="T53" s="243"/>
    </row>
    <row r="54" spans="1:20" s="244" customFormat="1" ht="12.75" x14ac:dyDescent="0.2">
      <c r="A54" s="273"/>
      <c r="B54" s="344">
        <v>1603</v>
      </c>
      <c r="C54" s="281"/>
      <c r="D54" s="295"/>
      <c r="E54" s="288">
        <v>0</v>
      </c>
      <c r="F54" s="289">
        <v>0</v>
      </c>
      <c r="G54" s="289">
        <v>0</v>
      </c>
      <c r="H54" s="289">
        <v>0</v>
      </c>
      <c r="I54" s="289">
        <v>0</v>
      </c>
      <c r="J54" s="289">
        <v>0</v>
      </c>
      <c r="K54" s="289">
        <v>0</v>
      </c>
      <c r="L54" s="371">
        <v>0</v>
      </c>
      <c r="M54" s="289">
        <v>0</v>
      </c>
      <c r="N54" s="289">
        <v>0</v>
      </c>
      <c r="O54" s="291">
        <f t="shared" si="0"/>
        <v>0</v>
      </c>
      <c r="P54" s="264">
        <f t="shared" si="1"/>
        <v>0</v>
      </c>
      <c r="Q54" s="243"/>
      <c r="R54" s="243"/>
      <c r="S54" s="243"/>
      <c r="T54" s="243"/>
    </row>
    <row r="55" spans="1:20" s="244" customFormat="1" ht="12.75" x14ac:dyDescent="0.2">
      <c r="A55" s="300"/>
      <c r="B55" s="301">
        <v>1603</v>
      </c>
      <c r="C55" s="302"/>
      <c r="D55" s="303" t="s">
        <v>203</v>
      </c>
      <c r="E55" s="297">
        <f t="shared" ref="E55:N55" si="3">SUM(E53:E54)</f>
        <v>0</v>
      </c>
      <c r="F55" s="298">
        <f t="shared" si="3"/>
        <v>0</v>
      </c>
      <c r="G55" s="298">
        <f t="shared" si="3"/>
        <v>0</v>
      </c>
      <c r="H55" s="298">
        <f t="shared" si="3"/>
        <v>0</v>
      </c>
      <c r="I55" s="298">
        <f t="shared" si="3"/>
        <v>0</v>
      </c>
      <c r="J55" s="298">
        <f t="shared" si="3"/>
        <v>0</v>
      </c>
      <c r="K55" s="298">
        <f t="shared" si="3"/>
        <v>0</v>
      </c>
      <c r="L55" s="373">
        <f t="shared" si="3"/>
        <v>0</v>
      </c>
      <c r="M55" s="298">
        <f t="shared" si="3"/>
        <v>0</v>
      </c>
      <c r="N55" s="298">
        <f t="shared" si="3"/>
        <v>0</v>
      </c>
      <c r="O55" s="291">
        <f t="shared" si="0"/>
        <v>0</v>
      </c>
      <c r="P55" s="264">
        <f t="shared" si="1"/>
        <v>0</v>
      </c>
      <c r="Q55" s="243"/>
      <c r="R55" s="243"/>
      <c r="S55" s="243"/>
      <c r="T55" s="243"/>
    </row>
    <row r="56" spans="1:20" s="244" customFormat="1" ht="13.5" thickBot="1" x14ac:dyDescent="0.25">
      <c r="A56" s="304"/>
      <c r="B56" s="305"/>
      <c r="C56" s="306"/>
      <c r="D56" s="307" t="s">
        <v>229</v>
      </c>
      <c r="E56" s="308">
        <f t="shared" ref="E56:N56" si="4">SUM(E55,E51,E46,E40,E20)</f>
        <v>20000</v>
      </c>
      <c r="F56" s="309">
        <f t="shared" si="4"/>
        <v>0</v>
      </c>
      <c r="G56" s="309">
        <f t="shared" si="4"/>
        <v>50000</v>
      </c>
      <c r="H56" s="309">
        <f t="shared" si="4"/>
        <v>0</v>
      </c>
      <c r="I56" s="309">
        <f t="shared" si="4"/>
        <v>0</v>
      </c>
      <c r="J56" s="309">
        <f t="shared" si="4"/>
        <v>0</v>
      </c>
      <c r="K56" s="309">
        <f t="shared" si="4"/>
        <v>0</v>
      </c>
      <c r="L56" s="374">
        <f>SUM(L55,L51,L46,L40,L20)</f>
        <v>65000</v>
      </c>
      <c r="M56" s="309">
        <f t="shared" si="4"/>
        <v>70000</v>
      </c>
      <c r="N56" s="309">
        <f t="shared" si="4"/>
        <v>65000</v>
      </c>
      <c r="O56" s="310">
        <f t="shared" si="0"/>
        <v>135000</v>
      </c>
      <c r="P56" s="264">
        <f t="shared" si="1"/>
        <v>0</v>
      </c>
      <c r="Q56" s="243"/>
      <c r="R56" s="243"/>
      <c r="S56" s="243"/>
      <c r="T56" s="243"/>
    </row>
    <row r="57" spans="1:20" s="244" customFormat="1" ht="12.75" x14ac:dyDescent="0.2">
      <c r="A57" s="268">
        <v>20</v>
      </c>
      <c r="B57" s="342" t="s">
        <v>230</v>
      </c>
      <c r="C57" s="279"/>
      <c r="D57" s="343"/>
      <c r="E57" s="288"/>
      <c r="F57" s="289"/>
      <c r="G57" s="289"/>
      <c r="H57" s="289"/>
      <c r="I57" s="289"/>
      <c r="J57" s="289"/>
      <c r="K57" s="289"/>
      <c r="L57" s="371"/>
      <c r="M57" s="293"/>
      <c r="N57" s="293"/>
      <c r="O57" s="291"/>
      <c r="P57" s="264"/>
      <c r="Q57" s="243"/>
      <c r="R57" s="243"/>
      <c r="S57" s="243"/>
      <c r="T57" s="243"/>
    </row>
    <row r="58" spans="1:20" s="244" customFormat="1" ht="12.75" x14ac:dyDescent="0.2">
      <c r="A58" s="273"/>
      <c r="B58" s="342">
        <v>2100</v>
      </c>
      <c r="C58" s="279" t="s">
        <v>22</v>
      </c>
      <c r="D58" s="312" t="s">
        <v>232</v>
      </c>
      <c r="E58" s="288"/>
      <c r="F58" s="289"/>
      <c r="G58" s="289"/>
      <c r="H58" s="289"/>
      <c r="I58" s="289"/>
      <c r="J58" s="289"/>
      <c r="K58" s="289"/>
      <c r="L58" s="371"/>
      <c r="M58" s="293"/>
      <c r="N58" s="293"/>
      <c r="O58" s="291"/>
      <c r="P58" s="264"/>
      <c r="Q58" s="243"/>
      <c r="R58" s="243"/>
      <c r="S58" s="243"/>
      <c r="T58" s="243"/>
    </row>
    <row r="59" spans="1:20" s="244" customFormat="1" ht="12.75" x14ac:dyDescent="0.2">
      <c r="A59" s="273"/>
      <c r="B59" s="342"/>
      <c r="C59" s="279"/>
      <c r="D59" s="312" t="s">
        <v>233</v>
      </c>
      <c r="E59" s="288"/>
      <c r="F59" s="289"/>
      <c r="G59" s="289"/>
      <c r="H59" s="289"/>
      <c r="I59" s="289"/>
      <c r="J59" s="289"/>
      <c r="K59" s="289"/>
      <c r="L59" s="371"/>
      <c r="M59" s="293"/>
      <c r="N59" s="293"/>
      <c r="O59" s="291"/>
      <c r="P59" s="264"/>
      <c r="Q59" s="243"/>
      <c r="R59" s="243"/>
      <c r="S59" s="243"/>
      <c r="T59" s="243"/>
    </row>
    <row r="60" spans="1:20" s="244" customFormat="1" ht="12.75" x14ac:dyDescent="0.2">
      <c r="A60" s="273"/>
      <c r="B60" s="344">
        <v>2103</v>
      </c>
      <c r="C60" s="281"/>
      <c r="D60" s="282"/>
      <c r="E60" s="288">
        <v>0</v>
      </c>
      <c r="F60" s="289">
        <v>0</v>
      </c>
      <c r="G60" s="289">
        <v>0</v>
      </c>
      <c r="H60" s="289">
        <v>0</v>
      </c>
      <c r="I60" s="289">
        <v>0</v>
      </c>
      <c r="J60" s="289">
        <v>0</v>
      </c>
      <c r="K60" s="289">
        <v>0</v>
      </c>
      <c r="L60" s="371">
        <v>0</v>
      </c>
      <c r="M60" s="293">
        <v>0</v>
      </c>
      <c r="N60" s="293">
        <v>0</v>
      </c>
      <c r="O60" s="291">
        <f t="shared" ref="O60:O65" si="5">SUM(M60:N60)</f>
        <v>0</v>
      </c>
      <c r="P60" s="264">
        <f t="shared" ref="P60:P76" si="6">SUM(E60:L60)-O60</f>
        <v>0</v>
      </c>
      <c r="Q60" s="243"/>
      <c r="R60" s="243"/>
      <c r="S60" s="243"/>
      <c r="T60" s="243"/>
    </row>
    <row r="61" spans="1:20" s="244" customFormat="1" ht="12.75" x14ac:dyDescent="0.2">
      <c r="A61" s="300"/>
      <c r="B61" s="301">
        <v>2103</v>
      </c>
      <c r="C61" s="302"/>
      <c r="D61" s="303" t="s">
        <v>203</v>
      </c>
      <c r="E61" s="297">
        <f t="shared" ref="E61:N61" si="7">SUM(E60:E60)</f>
        <v>0</v>
      </c>
      <c r="F61" s="298">
        <f t="shared" si="7"/>
        <v>0</v>
      </c>
      <c r="G61" s="298">
        <f t="shared" si="7"/>
        <v>0</v>
      </c>
      <c r="H61" s="298">
        <f t="shared" si="7"/>
        <v>0</v>
      </c>
      <c r="I61" s="298">
        <f t="shared" si="7"/>
        <v>0</v>
      </c>
      <c r="J61" s="298">
        <f t="shared" si="7"/>
        <v>0</v>
      </c>
      <c r="K61" s="298">
        <f t="shared" si="7"/>
        <v>0</v>
      </c>
      <c r="L61" s="373">
        <f t="shared" si="7"/>
        <v>0</v>
      </c>
      <c r="M61" s="314">
        <f t="shared" si="7"/>
        <v>0</v>
      </c>
      <c r="N61" s="314">
        <f t="shared" si="7"/>
        <v>0</v>
      </c>
      <c r="O61" s="291">
        <f t="shared" si="5"/>
        <v>0</v>
      </c>
      <c r="P61" s="264">
        <f t="shared" si="6"/>
        <v>0</v>
      </c>
      <c r="Q61" s="243"/>
      <c r="R61" s="243"/>
      <c r="S61" s="243"/>
      <c r="T61" s="243"/>
    </row>
    <row r="62" spans="1:20" s="244" customFormat="1" ht="12.75" x14ac:dyDescent="0.2">
      <c r="A62" s="273"/>
      <c r="B62" s="342">
        <v>2200</v>
      </c>
      <c r="C62" s="279" t="s">
        <v>22</v>
      </c>
      <c r="D62" s="312" t="s">
        <v>239</v>
      </c>
      <c r="E62" s="288"/>
      <c r="F62" s="289"/>
      <c r="G62" s="289"/>
      <c r="H62" s="289"/>
      <c r="I62" s="289"/>
      <c r="J62" s="289"/>
      <c r="K62" s="289"/>
      <c r="L62" s="371"/>
      <c r="M62" s="293"/>
      <c r="N62" s="293"/>
      <c r="O62" s="291">
        <f t="shared" si="5"/>
        <v>0</v>
      </c>
      <c r="P62" s="264">
        <f t="shared" si="6"/>
        <v>0</v>
      </c>
      <c r="Q62" s="243"/>
      <c r="R62" s="243"/>
      <c r="S62" s="243"/>
      <c r="T62" s="243"/>
    </row>
    <row r="63" spans="1:20" s="244" customFormat="1" ht="12.75" x14ac:dyDescent="0.2">
      <c r="A63" s="273"/>
      <c r="B63" s="342"/>
      <c r="C63" s="279"/>
      <c r="D63" s="312" t="s">
        <v>240</v>
      </c>
      <c r="F63" s="289"/>
      <c r="G63" s="289"/>
      <c r="H63" s="289"/>
      <c r="I63" s="289"/>
      <c r="J63" s="289"/>
      <c r="K63" s="289"/>
      <c r="L63" s="371"/>
      <c r="M63" s="293"/>
      <c r="N63" s="293"/>
      <c r="O63" s="291">
        <f t="shared" si="5"/>
        <v>0</v>
      </c>
      <c r="P63" s="264">
        <f t="shared" si="6"/>
        <v>0</v>
      </c>
      <c r="Q63" s="243"/>
      <c r="R63" s="243"/>
      <c r="S63" s="243"/>
      <c r="T63" s="243"/>
    </row>
    <row r="64" spans="1:20" s="244" customFormat="1" ht="12.75" x14ac:dyDescent="0.2">
      <c r="A64" s="273"/>
      <c r="B64" s="344">
        <v>2203</v>
      </c>
      <c r="C64" s="281">
        <v>10</v>
      </c>
      <c r="D64" s="282" t="s">
        <v>390</v>
      </c>
      <c r="E64" s="289">
        <v>0</v>
      </c>
      <c r="F64" s="289">
        <v>0</v>
      </c>
      <c r="G64" s="289">
        <v>85000</v>
      </c>
      <c r="H64" s="289">
        <v>0</v>
      </c>
      <c r="I64" s="289">
        <v>0</v>
      </c>
      <c r="J64" s="289">
        <v>25000</v>
      </c>
      <c r="K64" s="289">
        <v>65000</v>
      </c>
      <c r="L64" s="371">
        <v>10000</v>
      </c>
      <c r="M64" s="293">
        <v>125000</v>
      </c>
      <c r="N64" s="293">
        <v>60000</v>
      </c>
      <c r="O64" s="291">
        <f t="shared" si="5"/>
        <v>185000</v>
      </c>
      <c r="P64" s="264">
        <f t="shared" si="6"/>
        <v>0</v>
      </c>
      <c r="Q64" s="243"/>
      <c r="R64" s="243"/>
      <c r="S64" s="243"/>
      <c r="T64" s="243"/>
    </row>
    <row r="65" spans="1:20" s="244" customFormat="1" ht="12.75" x14ac:dyDescent="0.2">
      <c r="A65" s="273"/>
      <c r="B65" s="344">
        <v>2203</v>
      </c>
      <c r="C65" s="281">
        <v>20</v>
      </c>
      <c r="D65" s="282" t="s">
        <v>391</v>
      </c>
      <c r="E65" s="289">
        <v>0</v>
      </c>
      <c r="F65" s="289">
        <v>105000</v>
      </c>
      <c r="G65" s="289">
        <v>0</v>
      </c>
      <c r="H65" s="289">
        <v>0</v>
      </c>
      <c r="I65" s="289">
        <v>0</v>
      </c>
      <c r="J65" s="289">
        <v>0</v>
      </c>
      <c r="K65" s="289">
        <v>0</v>
      </c>
      <c r="L65" s="371">
        <v>0</v>
      </c>
      <c r="M65" s="293">
        <v>94500</v>
      </c>
      <c r="N65" s="293">
        <v>10500</v>
      </c>
      <c r="O65" s="291">
        <f t="shared" si="5"/>
        <v>105000</v>
      </c>
      <c r="P65" s="264">
        <f t="shared" si="6"/>
        <v>0</v>
      </c>
      <c r="Q65" s="243"/>
      <c r="R65" s="243"/>
      <c r="S65" s="243"/>
      <c r="T65" s="243"/>
    </row>
    <row r="66" spans="1:20" s="244" customFormat="1" ht="12.75" x14ac:dyDescent="0.2">
      <c r="A66" s="273"/>
      <c r="B66" s="344">
        <v>2203</v>
      </c>
      <c r="C66" s="281">
        <v>30</v>
      </c>
      <c r="D66" s="282" t="s">
        <v>392</v>
      </c>
      <c r="E66" s="289">
        <v>190000</v>
      </c>
      <c r="F66" s="289">
        <v>0</v>
      </c>
      <c r="G66" s="289">
        <v>0</v>
      </c>
      <c r="H66" s="289">
        <v>0</v>
      </c>
      <c r="I66" s="289">
        <v>0</v>
      </c>
      <c r="J66" s="289">
        <v>0</v>
      </c>
      <c r="K66" s="289">
        <v>0</v>
      </c>
      <c r="L66" s="371">
        <v>0</v>
      </c>
      <c r="M66" s="293">
        <v>133000</v>
      </c>
      <c r="N66" s="293">
        <v>57000</v>
      </c>
      <c r="O66" s="291">
        <f t="shared" ref="O66:O76" si="8">SUM(M66:N66)</f>
        <v>190000</v>
      </c>
      <c r="P66" s="264">
        <f t="shared" si="6"/>
        <v>0</v>
      </c>
      <c r="Q66" s="243"/>
      <c r="R66" s="243"/>
      <c r="S66" s="243"/>
      <c r="T66" s="243"/>
    </row>
    <row r="67" spans="1:20" s="244" customFormat="1" ht="12.75" x14ac:dyDescent="0.2">
      <c r="A67" s="273"/>
      <c r="B67" s="344">
        <v>2203</v>
      </c>
      <c r="C67" s="281">
        <v>40</v>
      </c>
      <c r="D67" s="282" t="s">
        <v>393</v>
      </c>
      <c r="E67" s="289">
        <v>95000</v>
      </c>
      <c r="F67" s="289">
        <v>80000</v>
      </c>
      <c r="G67" s="289">
        <v>0</v>
      </c>
      <c r="H67" s="289">
        <v>0</v>
      </c>
      <c r="I67" s="289">
        <v>0</v>
      </c>
      <c r="J67" s="289">
        <v>0</v>
      </c>
      <c r="K67" s="289">
        <v>0</v>
      </c>
      <c r="L67" s="371">
        <v>0</v>
      </c>
      <c r="M67" s="293">
        <v>122500</v>
      </c>
      <c r="N67" s="293">
        <v>52500</v>
      </c>
      <c r="O67" s="291">
        <f t="shared" si="8"/>
        <v>175000</v>
      </c>
      <c r="P67" s="264">
        <f t="shared" si="6"/>
        <v>0</v>
      </c>
      <c r="Q67" s="243"/>
      <c r="R67" s="243"/>
      <c r="S67" s="243"/>
      <c r="T67" s="243"/>
    </row>
    <row r="68" spans="1:20" s="244" customFormat="1" ht="12.75" x14ac:dyDescent="0.2">
      <c r="A68" s="273"/>
      <c r="B68" s="344">
        <v>2203</v>
      </c>
      <c r="C68" s="281">
        <v>50</v>
      </c>
      <c r="D68" s="282" t="s">
        <v>394</v>
      </c>
      <c r="E68" s="289">
        <v>80000</v>
      </c>
      <c r="F68" s="289">
        <v>0</v>
      </c>
      <c r="G68" s="289">
        <v>0</v>
      </c>
      <c r="H68" s="289">
        <v>0</v>
      </c>
      <c r="I68" s="289">
        <v>0</v>
      </c>
      <c r="J68" s="289">
        <v>0</v>
      </c>
      <c r="K68" s="289">
        <v>0</v>
      </c>
      <c r="L68" s="371">
        <v>0</v>
      </c>
      <c r="M68" s="293">
        <v>56000</v>
      </c>
      <c r="N68" s="293">
        <v>24000</v>
      </c>
      <c r="O68" s="291">
        <f t="shared" si="8"/>
        <v>80000</v>
      </c>
      <c r="P68" s="264">
        <f t="shared" si="6"/>
        <v>0</v>
      </c>
      <c r="Q68" s="243"/>
      <c r="R68" s="243"/>
      <c r="S68" s="243"/>
      <c r="T68" s="243"/>
    </row>
    <row r="69" spans="1:20" s="244" customFormat="1" ht="12.75" x14ac:dyDescent="0.2">
      <c r="A69" s="273"/>
      <c r="B69" s="344">
        <v>2203</v>
      </c>
      <c r="C69" s="281">
        <v>60</v>
      </c>
      <c r="D69" s="282" t="s">
        <v>395</v>
      </c>
      <c r="E69" s="289">
        <v>0</v>
      </c>
      <c r="F69" s="289">
        <v>0</v>
      </c>
      <c r="G69" s="289">
        <v>0</v>
      </c>
      <c r="H69" s="289">
        <v>140000</v>
      </c>
      <c r="I69" s="289">
        <v>0</v>
      </c>
      <c r="J69" s="289">
        <v>25000</v>
      </c>
      <c r="K69" s="289">
        <v>0</v>
      </c>
      <c r="L69" s="371">
        <v>0</v>
      </c>
      <c r="M69" s="293">
        <v>110000</v>
      </c>
      <c r="N69" s="293">
        <v>55000</v>
      </c>
      <c r="O69" s="291">
        <f t="shared" si="8"/>
        <v>165000</v>
      </c>
      <c r="P69" s="264">
        <f t="shared" si="6"/>
        <v>0</v>
      </c>
      <c r="Q69" s="243"/>
      <c r="R69" s="243"/>
      <c r="S69" s="243"/>
      <c r="T69" s="243"/>
    </row>
    <row r="70" spans="1:20" s="244" customFormat="1" ht="12.75" x14ac:dyDescent="0.2">
      <c r="A70" s="273"/>
      <c r="B70" s="344">
        <v>2203</v>
      </c>
      <c r="C70" s="281">
        <v>70</v>
      </c>
      <c r="D70" s="282" t="s">
        <v>396</v>
      </c>
      <c r="E70" s="289">
        <v>0</v>
      </c>
      <c r="F70" s="289">
        <v>0</v>
      </c>
      <c r="G70" s="289">
        <v>0</v>
      </c>
      <c r="H70" s="289">
        <v>0</v>
      </c>
      <c r="I70" s="289">
        <v>60000</v>
      </c>
      <c r="J70" s="289">
        <v>0</v>
      </c>
      <c r="K70" s="289">
        <v>0</v>
      </c>
      <c r="L70" s="371">
        <v>0</v>
      </c>
      <c r="M70" s="293">
        <v>42000</v>
      </c>
      <c r="N70" s="293">
        <v>18000</v>
      </c>
      <c r="O70" s="291">
        <f t="shared" si="8"/>
        <v>60000</v>
      </c>
      <c r="P70" s="264">
        <f t="shared" si="6"/>
        <v>0</v>
      </c>
      <c r="Q70" s="243"/>
      <c r="R70" s="243"/>
      <c r="S70" s="243"/>
      <c r="T70" s="243"/>
    </row>
    <row r="71" spans="1:20" s="244" customFormat="1" ht="12.75" x14ac:dyDescent="0.2">
      <c r="A71" s="273"/>
      <c r="B71" s="344">
        <v>2203</v>
      </c>
      <c r="C71" s="281">
        <v>80</v>
      </c>
      <c r="D71" s="282" t="s">
        <v>397</v>
      </c>
      <c r="E71" s="289">
        <v>0</v>
      </c>
      <c r="F71" s="289">
        <v>0</v>
      </c>
      <c r="G71" s="289">
        <v>90000</v>
      </c>
      <c r="H71" s="289">
        <v>0</v>
      </c>
      <c r="I71" s="289">
        <v>0</v>
      </c>
      <c r="J71" s="289">
        <v>0</v>
      </c>
      <c r="K71" s="289">
        <v>0</v>
      </c>
      <c r="L71" s="371">
        <v>0</v>
      </c>
      <c r="M71" s="293">
        <v>63000</v>
      </c>
      <c r="N71" s="293">
        <v>27000</v>
      </c>
      <c r="O71" s="291">
        <f t="shared" si="8"/>
        <v>90000</v>
      </c>
      <c r="P71" s="264">
        <f t="shared" si="6"/>
        <v>0</v>
      </c>
      <c r="Q71" s="243"/>
      <c r="R71" s="243"/>
      <c r="S71" s="243"/>
      <c r="T71" s="243"/>
    </row>
    <row r="72" spans="1:20" s="244" customFormat="1" ht="12.75" x14ac:dyDescent="0.2">
      <c r="A72" s="300"/>
      <c r="B72" s="301">
        <v>2203</v>
      </c>
      <c r="C72" s="302"/>
      <c r="D72" s="303" t="s">
        <v>203</v>
      </c>
      <c r="E72" s="297">
        <f>SUM(E64:E71)</f>
        <v>365000</v>
      </c>
      <c r="F72" s="298">
        <f>SUM(F64:F71)</f>
        <v>185000</v>
      </c>
      <c r="G72" s="298">
        <f t="shared" ref="G72:N72" si="9">SUM(G64:G71)</f>
        <v>175000</v>
      </c>
      <c r="H72" s="298">
        <f t="shared" si="9"/>
        <v>140000</v>
      </c>
      <c r="I72" s="298">
        <f t="shared" si="9"/>
        <v>60000</v>
      </c>
      <c r="J72" s="298">
        <f t="shared" si="9"/>
        <v>50000</v>
      </c>
      <c r="K72" s="298">
        <f t="shared" si="9"/>
        <v>65000</v>
      </c>
      <c r="L72" s="373">
        <f t="shared" si="9"/>
        <v>10000</v>
      </c>
      <c r="M72" s="314">
        <f>SUM(M64:M71)</f>
        <v>746000</v>
      </c>
      <c r="N72" s="314">
        <f t="shared" si="9"/>
        <v>304000</v>
      </c>
      <c r="O72" s="291">
        <f t="shared" si="8"/>
        <v>1050000</v>
      </c>
      <c r="P72" s="264">
        <f t="shared" si="6"/>
        <v>0</v>
      </c>
      <c r="Q72" s="243"/>
      <c r="R72" s="243"/>
      <c r="S72" s="243"/>
      <c r="T72" s="243"/>
    </row>
    <row r="73" spans="1:20" s="244" customFormat="1" ht="12.75" x14ac:dyDescent="0.2">
      <c r="A73" s="273"/>
      <c r="B73" s="342">
        <v>2300</v>
      </c>
      <c r="C73" s="279" t="s">
        <v>22</v>
      </c>
      <c r="D73" s="312" t="s">
        <v>246</v>
      </c>
      <c r="E73" s="288"/>
      <c r="F73" s="289"/>
      <c r="G73" s="289"/>
      <c r="H73" s="289"/>
      <c r="I73" s="289"/>
      <c r="J73" s="289"/>
      <c r="K73" s="289"/>
      <c r="L73" s="371"/>
      <c r="M73" s="293"/>
      <c r="N73" s="293"/>
      <c r="O73" s="291">
        <f t="shared" si="8"/>
        <v>0</v>
      </c>
      <c r="P73" s="264">
        <f t="shared" si="6"/>
        <v>0</v>
      </c>
      <c r="Q73" s="243"/>
      <c r="R73" s="243"/>
      <c r="S73" s="243"/>
      <c r="T73" s="243"/>
    </row>
    <row r="74" spans="1:20" s="244" customFormat="1" ht="12.75" x14ac:dyDescent="0.2">
      <c r="A74" s="273"/>
      <c r="B74" s="344">
        <v>2303</v>
      </c>
      <c r="C74" s="281"/>
      <c r="D74" s="282"/>
      <c r="E74" s="288">
        <v>0</v>
      </c>
      <c r="F74" s="289">
        <v>0</v>
      </c>
      <c r="G74" s="289">
        <v>0</v>
      </c>
      <c r="H74" s="289">
        <v>0</v>
      </c>
      <c r="I74" s="289">
        <v>0</v>
      </c>
      <c r="J74" s="289">
        <v>0</v>
      </c>
      <c r="K74" s="289">
        <v>0</v>
      </c>
      <c r="L74" s="371">
        <v>0</v>
      </c>
      <c r="M74" s="293">
        <v>0</v>
      </c>
      <c r="N74" s="293">
        <v>0</v>
      </c>
      <c r="O74" s="291">
        <f t="shared" si="8"/>
        <v>0</v>
      </c>
      <c r="P74" s="264">
        <f t="shared" si="6"/>
        <v>0</v>
      </c>
      <c r="Q74" s="243"/>
      <c r="R74" s="243"/>
      <c r="S74" s="243"/>
      <c r="T74" s="243"/>
    </row>
    <row r="75" spans="1:20" s="244" customFormat="1" ht="12.75" x14ac:dyDescent="0.2">
      <c r="A75" s="300"/>
      <c r="B75" s="301">
        <v>2303</v>
      </c>
      <c r="C75" s="302"/>
      <c r="D75" s="303" t="s">
        <v>203</v>
      </c>
      <c r="E75" s="297">
        <f t="shared" ref="E75:N75" si="10">SUM(E74:E74)</f>
        <v>0</v>
      </c>
      <c r="F75" s="298">
        <f t="shared" si="10"/>
        <v>0</v>
      </c>
      <c r="G75" s="298">
        <f t="shared" si="10"/>
        <v>0</v>
      </c>
      <c r="H75" s="298">
        <f t="shared" si="10"/>
        <v>0</v>
      </c>
      <c r="I75" s="298">
        <f t="shared" si="10"/>
        <v>0</v>
      </c>
      <c r="J75" s="298">
        <f t="shared" si="10"/>
        <v>0</v>
      </c>
      <c r="K75" s="298">
        <f t="shared" si="10"/>
        <v>0</v>
      </c>
      <c r="L75" s="373">
        <f t="shared" si="10"/>
        <v>0</v>
      </c>
      <c r="M75" s="314">
        <f t="shared" si="10"/>
        <v>0</v>
      </c>
      <c r="N75" s="314">
        <f t="shared" si="10"/>
        <v>0</v>
      </c>
      <c r="O75" s="291">
        <f t="shared" si="8"/>
        <v>0</v>
      </c>
      <c r="P75" s="264">
        <f t="shared" si="6"/>
        <v>0</v>
      </c>
      <c r="Q75" s="243"/>
      <c r="R75" s="243"/>
      <c r="S75" s="243"/>
      <c r="T75" s="243"/>
    </row>
    <row r="76" spans="1:20" s="244" customFormat="1" ht="13.5" thickBot="1" x14ac:dyDescent="0.25">
      <c r="A76" s="304"/>
      <c r="B76" s="306"/>
      <c r="C76" s="315"/>
      <c r="D76" s="316" t="s">
        <v>229</v>
      </c>
      <c r="E76" s="308">
        <f t="shared" ref="E76:N76" si="11">SUM(E75,E72,E61)</f>
        <v>365000</v>
      </c>
      <c r="F76" s="309">
        <f t="shared" si="11"/>
        <v>185000</v>
      </c>
      <c r="G76" s="309">
        <f t="shared" si="11"/>
        <v>175000</v>
      </c>
      <c r="H76" s="309">
        <f t="shared" si="11"/>
        <v>140000</v>
      </c>
      <c r="I76" s="309">
        <f t="shared" si="11"/>
        <v>60000</v>
      </c>
      <c r="J76" s="309">
        <f t="shared" si="11"/>
        <v>50000</v>
      </c>
      <c r="K76" s="309">
        <f t="shared" si="11"/>
        <v>65000</v>
      </c>
      <c r="L76" s="374">
        <f t="shared" si="11"/>
        <v>10000</v>
      </c>
      <c r="M76" s="309">
        <f>SUM(M75,M72,M61)</f>
        <v>746000</v>
      </c>
      <c r="N76" s="309">
        <f t="shared" si="11"/>
        <v>304000</v>
      </c>
      <c r="O76" s="310">
        <f t="shared" si="8"/>
        <v>1050000</v>
      </c>
      <c r="P76" s="264">
        <f t="shared" si="6"/>
        <v>0</v>
      </c>
      <c r="Q76" s="243"/>
      <c r="R76" s="243"/>
      <c r="S76" s="243"/>
      <c r="T76" s="243"/>
    </row>
    <row r="77" spans="1:20" s="244" customFormat="1" ht="12.75" x14ac:dyDescent="0.2">
      <c r="A77" s="268">
        <v>30</v>
      </c>
      <c r="B77" s="342" t="s">
        <v>251</v>
      </c>
      <c r="C77" s="279"/>
      <c r="D77" s="343"/>
      <c r="E77" s="288"/>
      <c r="F77" s="289"/>
      <c r="G77" s="289"/>
      <c r="H77" s="289"/>
      <c r="I77" s="289"/>
      <c r="J77" s="289"/>
      <c r="K77" s="289"/>
      <c r="L77" s="371"/>
      <c r="M77" s="293"/>
      <c r="N77" s="293"/>
      <c r="O77" s="291"/>
      <c r="P77" s="264"/>
      <c r="Q77" s="243"/>
      <c r="R77" s="243"/>
      <c r="S77" s="243"/>
      <c r="T77" s="243"/>
    </row>
    <row r="78" spans="1:20" s="244" customFormat="1" ht="12.75" hidden="1" customHeight="1" x14ac:dyDescent="0.2">
      <c r="A78" s="273"/>
      <c r="B78" s="342">
        <v>3100</v>
      </c>
      <c r="C78" s="279"/>
      <c r="D78" s="312" t="s">
        <v>253</v>
      </c>
      <c r="E78" s="288"/>
      <c r="F78" s="289"/>
      <c r="G78" s="289"/>
      <c r="H78" s="289"/>
      <c r="I78" s="289"/>
      <c r="J78" s="289"/>
      <c r="K78" s="289"/>
      <c r="L78" s="371"/>
      <c r="M78" s="293"/>
      <c r="N78" s="293"/>
      <c r="O78" s="291"/>
      <c r="P78" s="264">
        <f t="shared" ref="P78:P83" si="12">SUM(E78:L78)-O78</f>
        <v>0</v>
      </c>
      <c r="Q78" s="243"/>
      <c r="R78" s="243"/>
      <c r="S78" s="243"/>
      <c r="T78" s="243"/>
    </row>
    <row r="79" spans="1:20" s="244" customFormat="1" ht="12.75" hidden="1" customHeight="1" x14ac:dyDescent="0.2">
      <c r="A79" s="273"/>
      <c r="B79" s="342"/>
      <c r="C79" s="279"/>
      <c r="D79" s="312" t="s">
        <v>254</v>
      </c>
      <c r="E79" s="288">
        <v>0</v>
      </c>
      <c r="F79" s="289"/>
      <c r="G79" s="289"/>
      <c r="H79" s="289"/>
      <c r="I79" s="289"/>
      <c r="J79" s="289"/>
      <c r="K79" s="289"/>
      <c r="L79" s="371"/>
      <c r="M79" s="293">
        <v>0</v>
      </c>
      <c r="N79" s="293">
        <v>0</v>
      </c>
      <c r="O79" s="291">
        <f>SUM(M79:N79)</f>
        <v>0</v>
      </c>
      <c r="P79" s="264">
        <f t="shared" si="12"/>
        <v>0</v>
      </c>
      <c r="Q79" s="243"/>
      <c r="R79" s="243"/>
      <c r="S79" s="243"/>
      <c r="T79" s="243"/>
    </row>
    <row r="80" spans="1:20" s="244" customFormat="1" ht="12.75" hidden="1" customHeight="1" x14ac:dyDescent="0.2">
      <c r="A80" s="273"/>
      <c r="B80" s="344">
        <v>3101</v>
      </c>
      <c r="C80" s="281"/>
      <c r="D80" s="282"/>
      <c r="E80" s="288">
        <v>0</v>
      </c>
      <c r="F80" s="289"/>
      <c r="G80" s="289"/>
      <c r="H80" s="289"/>
      <c r="I80" s="289"/>
      <c r="J80" s="289"/>
      <c r="K80" s="289"/>
      <c r="L80" s="371"/>
      <c r="M80" s="293">
        <v>0</v>
      </c>
      <c r="N80" s="293">
        <v>0</v>
      </c>
      <c r="O80" s="291">
        <f>SUM(M80:N80)</f>
        <v>0</v>
      </c>
      <c r="P80" s="264">
        <f t="shared" si="12"/>
        <v>0</v>
      </c>
      <c r="Q80" s="243"/>
      <c r="R80" s="243"/>
      <c r="S80" s="243"/>
      <c r="T80" s="243"/>
    </row>
    <row r="81" spans="1:20" s="244" customFormat="1" ht="12.75" hidden="1" customHeight="1" x14ac:dyDescent="0.2">
      <c r="A81" s="273"/>
      <c r="B81" s="344">
        <v>3102</v>
      </c>
      <c r="C81" s="281"/>
      <c r="D81" s="282"/>
      <c r="E81" s="288">
        <v>0</v>
      </c>
      <c r="F81" s="289"/>
      <c r="G81" s="289"/>
      <c r="H81" s="289"/>
      <c r="I81" s="289"/>
      <c r="J81" s="289"/>
      <c r="K81" s="289"/>
      <c r="L81" s="371"/>
      <c r="M81" s="293">
        <v>0</v>
      </c>
      <c r="N81" s="293">
        <v>0</v>
      </c>
      <c r="O81" s="291">
        <f>SUM(M81:N81)</f>
        <v>0</v>
      </c>
      <c r="P81" s="264">
        <f t="shared" si="12"/>
        <v>0</v>
      </c>
      <c r="Q81" s="243"/>
      <c r="R81" s="243"/>
      <c r="S81" s="243"/>
      <c r="T81" s="243"/>
    </row>
    <row r="82" spans="1:20" s="244" customFormat="1" ht="12.75" hidden="1" customHeight="1" x14ac:dyDescent="0.2">
      <c r="A82" s="273"/>
      <c r="B82" s="344">
        <v>3103</v>
      </c>
      <c r="C82" s="281"/>
      <c r="D82" s="282"/>
      <c r="E82" s="288">
        <v>0</v>
      </c>
      <c r="F82" s="289"/>
      <c r="G82" s="289"/>
      <c r="H82" s="289"/>
      <c r="I82" s="289"/>
      <c r="J82" s="289"/>
      <c r="K82" s="289"/>
      <c r="L82" s="371"/>
      <c r="M82" s="293">
        <v>0</v>
      </c>
      <c r="N82" s="293">
        <v>0</v>
      </c>
      <c r="O82" s="291">
        <f>SUM(M82:N82)</f>
        <v>0</v>
      </c>
      <c r="P82" s="264">
        <f t="shared" si="12"/>
        <v>0</v>
      </c>
      <c r="Q82" s="243"/>
      <c r="R82" s="243"/>
      <c r="S82" s="243"/>
      <c r="T82" s="243"/>
    </row>
    <row r="83" spans="1:20" s="244" customFormat="1" ht="12.75" hidden="1" customHeight="1" x14ac:dyDescent="0.2">
      <c r="A83" s="273"/>
      <c r="B83" s="344">
        <v>3199</v>
      </c>
      <c r="C83" s="281"/>
      <c r="D83" s="282" t="s">
        <v>203</v>
      </c>
      <c r="E83" s="297">
        <v>0</v>
      </c>
      <c r="F83" s="298"/>
      <c r="G83" s="298"/>
      <c r="H83" s="298"/>
      <c r="I83" s="298"/>
      <c r="J83" s="298"/>
      <c r="K83" s="298"/>
      <c r="L83" s="373"/>
      <c r="M83" s="314">
        <v>0</v>
      </c>
      <c r="N83" s="314">
        <v>0</v>
      </c>
      <c r="O83" s="291">
        <f>SUM(M83:N83)</f>
        <v>0</v>
      </c>
      <c r="P83" s="264">
        <f t="shared" si="12"/>
        <v>0</v>
      </c>
      <c r="Q83" s="243"/>
      <c r="R83" s="243"/>
      <c r="S83" s="243"/>
      <c r="T83" s="243"/>
    </row>
    <row r="84" spans="1:20" s="244" customFormat="1" ht="63.75" x14ac:dyDescent="0.2">
      <c r="A84" s="273"/>
      <c r="B84" s="342">
        <v>3200</v>
      </c>
      <c r="C84" s="279" t="s">
        <v>22</v>
      </c>
      <c r="D84" s="276" t="s">
        <v>38</v>
      </c>
      <c r="E84" s="288"/>
      <c r="F84" s="289"/>
      <c r="G84" s="289"/>
      <c r="H84" s="289"/>
      <c r="I84" s="289"/>
      <c r="J84" s="289"/>
      <c r="K84" s="289"/>
      <c r="L84" s="371"/>
      <c r="M84" s="293"/>
      <c r="N84" s="293"/>
      <c r="O84" s="291"/>
      <c r="P84" s="264"/>
      <c r="Q84" s="243"/>
      <c r="R84" s="243"/>
      <c r="S84" s="243"/>
      <c r="T84" s="243"/>
    </row>
    <row r="85" spans="1:20" s="244" customFormat="1" ht="12.75" x14ac:dyDescent="0.2">
      <c r="A85" s="273"/>
      <c r="B85" s="344">
        <v>3203</v>
      </c>
      <c r="C85" s="281"/>
      <c r="D85" s="282"/>
      <c r="E85" s="288">
        <v>0</v>
      </c>
      <c r="F85" s="289">
        <v>0</v>
      </c>
      <c r="G85" s="289">
        <v>0</v>
      </c>
      <c r="H85" s="289">
        <v>0</v>
      </c>
      <c r="I85" s="289">
        <v>0</v>
      </c>
      <c r="J85" s="289">
        <v>0</v>
      </c>
      <c r="K85" s="289">
        <v>0</v>
      </c>
      <c r="L85" s="371">
        <v>0</v>
      </c>
      <c r="M85" s="289">
        <v>0</v>
      </c>
      <c r="N85" s="289">
        <v>0</v>
      </c>
      <c r="O85" s="291">
        <f>SUM(M85:N85)</f>
        <v>0</v>
      </c>
      <c r="P85" s="264">
        <f>SUM(E85:L85)-O85</f>
        <v>0</v>
      </c>
      <c r="Q85" s="243"/>
      <c r="R85" s="243"/>
      <c r="S85" s="243"/>
      <c r="T85" s="243"/>
    </row>
    <row r="86" spans="1:20" s="244" customFormat="1" ht="12.75" x14ac:dyDescent="0.2">
      <c r="A86" s="300"/>
      <c r="B86" s="301">
        <v>3203</v>
      </c>
      <c r="C86" s="302"/>
      <c r="D86" s="303" t="s">
        <v>203</v>
      </c>
      <c r="E86" s="297">
        <f t="shared" ref="E86:N86" si="13">SUM(E85:E85)</f>
        <v>0</v>
      </c>
      <c r="F86" s="298">
        <f t="shared" si="13"/>
        <v>0</v>
      </c>
      <c r="G86" s="298">
        <f t="shared" si="13"/>
        <v>0</v>
      </c>
      <c r="H86" s="298">
        <f t="shared" si="13"/>
        <v>0</v>
      </c>
      <c r="I86" s="298">
        <f t="shared" si="13"/>
        <v>0</v>
      </c>
      <c r="J86" s="298">
        <f t="shared" si="13"/>
        <v>0</v>
      </c>
      <c r="K86" s="298">
        <f t="shared" si="13"/>
        <v>0</v>
      </c>
      <c r="L86" s="373">
        <f t="shared" si="13"/>
        <v>0</v>
      </c>
      <c r="M86" s="298">
        <f t="shared" si="13"/>
        <v>0</v>
      </c>
      <c r="N86" s="298">
        <f t="shared" si="13"/>
        <v>0</v>
      </c>
      <c r="O86" s="291">
        <f>SUM(M86:N86)</f>
        <v>0</v>
      </c>
      <c r="P86" s="264">
        <f>SUM(E86:L86)-O86</f>
        <v>0</v>
      </c>
      <c r="Q86" s="243"/>
      <c r="R86" s="243"/>
      <c r="S86" s="243"/>
      <c r="T86" s="243"/>
    </row>
    <row r="87" spans="1:20" s="244" customFormat="1" ht="12.75" x14ac:dyDescent="0.2">
      <c r="A87" s="273"/>
      <c r="B87" s="342">
        <v>3300</v>
      </c>
      <c r="C87" s="279" t="s">
        <v>22</v>
      </c>
      <c r="D87" s="312" t="s">
        <v>92</v>
      </c>
      <c r="E87" s="288"/>
      <c r="F87" s="289"/>
      <c r="G87" s="289"/>
      <c r="H87" s="289"/>
      <c r="I87" s="289"/>
      <c r="J87" s="289"/>
      <c r="K87" s="289"/>
      <c r="L87" s="371"/>
      <c r="M87" s="293"/>
      <c r="N87" s="293"/>
      <c r="O87" s="291"/>
      <c r="P87" s="264"/>
      <c r="Q87" s="243"/>
      <c r="R87" s="243"/>
      <c r="S87" s="243"/>
      <c r="T87" s="243"/>
    </row>
    <row r="88" spans="1:20" s="244" customFormat="1" ht="12.75" x14ac:dyDescent="0.2">
      <c r="A88" s="273"/>
      <c r="B88" s="344">
        <v>3303</v>
      </c>
      <c r="C88" s="281"/>
      <c r="D88" s="408" t="s">
        <v>506</v>
      </c>
      <c r="E88" s="288"/>
      <c r="F88" s="289"/>
      <c r="G88" s="289"/>
      <c r="H88" s="289"/>
      <c r="I88" s="289"/>
      <c r="J88" s="289">
        <v>45000</v>
      </c>
      <c r="K88" s="289"/>
      <c r="L88" s="371"/>
      <c r="M88" s="289">
        <v>30000</v>
      </c>
      <c r="N88" s="289">
        <v>15000</v>
      </c>
      <c r="O88" s="291">
        <f t="shared" ref="O88:O91" si="14">SUM(M88:N88)</f>
        <v>45000</v>
      </c>
      <c r="P88" s="264">
        <f>SUM(E88:L88)-O88</f>
        <v>0</v>
      </c>
      <c r="Q88" s="243"/>
      <c r="R88" s="243"/>
      <c r="S88" s="243"/>
      <c r="T88" s="243"/>
    </row>
    <row r="89" spans="1:20" s="244" customFormat="1" ht="12.75" x14ac:dyDescent="0.2">
      <c r="A89" s="273"/>
      <c r="B89" s="344">
        <v>3303</v>
      </c>
      <c r="C89" s="281"/>
      <c r="D89" s="345"/>
      <c r="E89" s="288">
        <v>0</v>
      </c>
      <c r="F89" s="289">
        <v>0</v>
      </c>
      <c r="G89" s="289">
        <v>0</v>
      </c>
      <c r="H89" s="289">
        <v>0</v>
      </c>
      <c r="I89" s="289">
        <v>0</v>
      </c>
      <c r="J89" s="289">
        <v>0</v>
      </c>
      <c r="K89" s="289">
        <v>0</v>
      </c>
      <c r="L89" s="371">
        <v>0</v>
      </c>
      <c r="M89" s="289">
        <v>0</v>
      </c>
      <c r="N89" s="289">
        <v>0</v>
      </c>
      <c r="O89" s="291">
        <f t="shared" si="14"/>
        <v>0</v>
      </c>
      <c r="P89" s="264">
        <f>SUM(E89:L89)-O89</f>
        <v>0</v>
      </c>
      <c r="Q89" s="243"/>
      <c r="R89" s="243"/>
      <c r="S89" s="243"/>
      <c r="T89" s="243"/>
    </row>
    <row r="90" spans="1:20" s="244" customFormat="1" ht="12.75" x14ac:dyDescent="0.2">
      <c r="A90" s="300"/>
      <c r="B90" s="301">
        <v>3303</v>
      </c>
      <c r="C90" s="302"/>
      <c r="D90" s="303" t="s">
        <v>203</v>
      </c>
      <c r="E90" s="297">
        <f t="shared" ref="E90:N90" si="15">SUM(E88:E89)</f>
        <v>0</v>
      </c>
      <c r="F90" s="298">
        <f t="shared" si="15"/>
        <v>0</v>
      </c>
      <c r="G90" s="298">
        <f t="shared" si="15"/>
        <v>0</v>
      </c>
      <c r="H90" s="298">
        <f t="shared" si="15"/>
        <v>0</v>
      </c>
      <c r="I90" s="298">
        <f t="shared" si="15"/>
        <v>0</v>
      </c>
      <c r="J90" s="298">
        <f t="shared" si="15"/>
        <v>45000</v>
      </c>
      <c r="K90" s="298">
        <f t="shared" si="15"/>
        <v>0</v>
      </c>
      <c r="L90" s="373">
        <f t="shared" si="15"/>
        <v>0</v>
      </c>
      <c r="M90" s="298">
        <f t="shared" si="15"/>
        <v>30000</v>
      </c>
      <c r="N90" s="298">
        <f t="shared" si="15"/>
        <v>15000</v>
      </c>
      <c r="O90" s="291">
        <f t="shared" si="14"/>
        <v>45000</v>
      </c>
      <c r="P90" s="264">
        <f>SUM(E90:L90)-O90</f>
        <v>0</v>
      </c>
      <c r="Q90" s="243"/>
      <c r="R90" s="243"/>
      <c r="S90" s="243"/>
      <c r="T90" s="243"/>
    </row>
    <row r="91" spans="1:20" s="244" customFormat="1" ht="13.5" thickBot="1" x14ac:dyDescent="0.25">
      <c r="A91" s="304"/>
      <c r="B91" s="306"/>
      <c r="C91" s="315"/>
      <c r="D91" s="316" t="s">
        <v>229</v>
      </c>
      <c r="E91" s="308">
        <f t="shared" ref="E91:N91" si="16">SUM(E90,E86)</f>
        <v>0</v>
      </c>
      <c r="F91" s="309">
        <f t="shared" si="16"/>
        <v>0</v>
      </c>
      <c r="G91" s="309">
        <f t="shared" si="16"/>
        <v>0</v>
      </c>
      <c r="H91" s="309">
        <f t="shared" si="16"/>
        <v>0</v>
      </c>
      <c r="I91" s="309">
        <f t="shared" si="16"/>
        <v>0</v>
      </c>
      <c r="J91" s="309">
        <f t="shared" si="16"/>
        <v>45000</v>
      </c>
      <c r="K91" s="309">
        <f t="shared" si="16"/>
        <v>0</v>
      </c>
      <c r="L91" s="374">
        <f t="shared" si="16"/>
        <v>0</v>
      </c>
      <c r="M91" s="309">
        <f t="shared" si="16"/>
        <v>30000</v>
      </c>
      <c r="N91" s="309">
        <f t="shared" si="16"/>
        <v>15000</v>
      </c>
      <c r="O91" s="310">
        <f t="shared" si="14"/>
        <v>45000</v>
      </c>
      <c r="P91" s="264">
        <f>SUM(E91:L91)-O91</f>
        <v>0</v>
      </c>
      <c r="Q91" s="243"/>
      <c r="R91" s="243"/>
      <c r="S91" s="243"/>
      <c r="T91" s="243"/>
    </row>
    <row r="92" spans="1:20" s="244" customFormat="1" ht="12.75" x14ac:dyDescent="0.2">
      <c r="A92" s="268">
        <v>40</v>
      </c>
      <c r="B92" s="342" t="s">
        <v>97</v>
      </c>
      <c r="C92" s="279"/>
      <c r="D92" s="343"/>
      <c r="E92" s="288"/>
      <c r="F92" s="289"/>
      <c r="G92" s="289"/>
      <c r="H92" s="289"/>
      <c r="I92" s="289"/>
      <c r="J92" s="289"/>
      <c r="K92" s="289"/>
      <c r="L92" s="371"/>
      <c r="M92" s="293"/>
      <c r="N92" s="293"/>
      <c r="O92" s="291"/>
      <c r="P92" s="264"/>
      <c r="Q92" s="243"/>
      <c r="R92" s="243"/>
      <c r="S92" s="243"/>
      <c r="T92" s="243"/>
    </row>
    <row r="93" spans="1:20" s="244" customFormat="1" ht="12.75" x14ac:dyDescent="0.2">
      <c r="A93" s="273"/>
      <c r="B93" s="342">
        <v>4100</v>
      </c>
      <c r="C93" s="279" t="s">
        <v>22</v>
      </c>
      <c r="D93" s="312" t="s">
        <v>99</v>
      </c>
      <c r="E93" s="288"/>
      <c r="F93" s="289"/>
      <c r="G93" s="289"/>
      <c r="H93" s="289"/>
      <c r="I93" s="289"/>
      <c r="J93" s="289"/>
      <c r="K93" s="289"/>
      <c r="L93" s="371"/>
      <c r="M93" s="293"/>
      <c r="N93" s="293"/>
      <c r="O93" s="291"/>
      <c r="P93" s="264"/>
      <c r="Q93" s="243"/>
      <c r="R93" s="243"/>
      <c r="S93" s="243"/>
      <c r="T93" s="243"/>
    </row>
    <row r="94" spans="1:20" s="244" customFormat="1" ht="12.75" x14ac:dyDescent="0.2">
      <c r="A94" s="273"/>
      <c r="B94" s="344"/>
      <c r="C94" s="279"/>
      <c r="D94" s="312" t="s">
        <v>100</v>
      </c>
      <c r="E94" s="288"/>
      <c r="F94" s="289"/>
      <c r="G94" s="289"/>
      <c r="H94" s="289"/>
      <c r="I94" s="289"/>
      <c r="J94" s="289"/>
      <c r="K94" s="289"/>
      <c r="L94" s="371"/>
      <c r="M94" s="293"/>
      <c r="N94" s="293"/>
      <c r="O94" s="291"/>
      <c r="P94" s="264"/>
      <c r="Q94" s="243"/>
      <c r="R94" s="243"/>
      <c r="S94" s="243"/>
      <c r="T94" s="243"/>
    </row>
    <row r="95" spans="1:20" s="244" customFormat="1" ht="12.75" x14ac:dyDescent="0.2">
      <c r="A95" s="273"/>
      <c r="B95" s="344">
        <v>4103</v>
      </c>
      <c r="C95" s="281"/>
      <c r="D95" s="282"/>
      <c r="E95" s="288">
        <v>0</v>
      </c>
      <c r="F95" s="289">
        <v>0</v>
      </c>
      <c r="G95" s="289">
        <v>0</v>
      </c>
      <c r="H95" s="289">
        <v>0</v>
      </c>
      <c r="I95" s="289">
        <v>0</v>
      </c>
      <c r="J95" s="289">
        <v>0</v>
      </c>
      <c r="K95" s="289">
        <v>0</v>
      </c>
      <c r="L95" s="371">
        <v>0</v>
      </c>
      <c r="M95" s="289">
        <v>0</v>
      </c>
      <c r="N95" s="289">
        <v>0</v>
      </c>
      <c r="O95" s="291">
        <f t="shared" ref="O95:O96" si="17">SUM(M95:N95)</f>
        <v>0</v>
      </c>
      <c r="P95" s="264">
        <f t="shared" ref="P95:P107" si="18">SUM(E95:L95)-O95</f>
        <v>0</v>
      </c>
      <c r="S95" s="243"/>
      <c r="T95" s="243"/>
    </row>
    <row r="96" spans="1:20" s="244" customFormat="1" ht="12.75" x14ac:dyDescent="0.2">
      <c r="A96" s="300"/>
      <c r="B96" s="301">
        <v>4103</v>
      </c>
      <c r="C96" s="302"/>
      <c r="D96" s="303" t="s">
        <v>203</v>
      </c>
      <c r="E96" s="297">
        <f t="shared" ref="E96:N96" si="19">SUM(E95:E95)</f>
        <v>0</v>
      </c>
      <c r="F96" s="298">
        <f t="shared" si="19"/>
        <v>0</v>
      </c>
      <c r="G96" s="298">
        <f t="shared" si="19"/>
        <v>0</v>
      </c>
      <c r="H96" s="298">
        <f t="shared" si="19"/>
        <v>0</v>
      </c>
      <c r="I96" s="298">
        <f t="shared" si="19"/>
        <v>0</v>
      </c>
      <c r="J96" s="298">
        <f t="shared" si="19"/>
        <v>0</v>
      </c>
      <c r="K96" s="298">
        <f t="shared" si="19"/>
        <v>0</v>
      </c>
      <c r="L96" s="373">
        <f t="shared" si="19"/>
        <v>0</v>
      </c>
      <c r="M96" s="298">
        <f t="shared" si="19"/>
        <v>0</v>
      </c>
      <c r="N96" s="298">
        <f t="shared" si="19"/>
        <v>0</v>
      </c>
      <c r="O96" s="291">
        <f t="shared" si="17"/>
        <v>0</v>
      </c>
      <c r="P96" s="264">
        <f t="shared" si="18"/>
        <v>0</v>
      </c>
      <c r="Q96" s="243"/>
      <c r="R96" s="243"/>
      <c r="S96" s="243"/>
      <c r="T96" s="243"/>
    </row>
    <row r="97" spans="1:20" s="244" customFormat="1" ht="12.75" x14ac:dyDescent="0.2">
      <c r="A97" s="273"/>
      <c r="B97" s="342">
        <v>4200</v>
      </c>
      <c r="C97" s="279" t="s">
        <v>22</v>
      </c>
      <c r="D97" s="312" t="s">
        <v>105</v>
      </c>
      <c r="E97" s="288"/>
      <c r="F97" s="289"/>
      <c r="G97" s="289"/>
      <c r="H97" s="289"/>
      <c r="I97" s="289"/>
      <c r="J97" s="289"/>
      <c r="K97" s="289"/>
      <c r="L97" s="371"/>
      <c r="M97" s="293"/>
      <c r="N97" s="293"/>
      <c r="O97" s="291"/>
      <c r="P97" s="264">
        <f t="shared" si="18"/>
        <v>0</v>
      </c>
      <c r="Q97" s="243"/>
      <c r="R97" s="243"/>
      <c r="S97" s="243"/>
      <c r="T97" s="243"/>
    </row>
    <row r="98" spans="1:20" s="244" customFormat="1" ht="12.75" x14ac:dyDescent="0.2">
      <c r="A98" s="273"/>
      <c r="B98" s="342"/>
      <c r="C98" s="279"/>
      <c r="D98" s="312" t="s">
        <v>106</v>
      </c>
      <c r="E98" s="288"/>
      <c r="F98" s="289"/>
      <c r="G98" s="289"/>
      <c r="H98" s="289"/>
      <c r="I98" s="289"/>
      <c r="J98" s="289"/>
      <c r="K98" s="289"/>
      <c r="L98" s="371"/>
      <c r="M98" s="293"/>
      <c r="N98" s="293"/>
      <c r="O98" s="291"/>
      <c r="P98" s="264">
        <f t="shared" si="18"/>
        <v>0</v>
      </c>
      <c r="Q98" s="243"/>
      <c r="R98" s="243"/>
      <c r="S98" s="243"/>
      <c r="T98" s="243"/>
    </row>
    <row r="99" spans="1:20" s="244" customFormat="1" ht="12.75" x14ac:dyDescent="0.2">
      <c r="A99" s="273"/>
      <c r="B99" s="344">
        <v>4203</v>
      </c>
      <c r="C99" s="281"/>
      <c r="D99" s="282"/>
      <c r="E99" s="288">
        <v>0</v>
      </c>
      <c r="F99" s="289">
        <v>0</v>
      </c>
      <c r="G99" s="289">
        <v>0</v>
      </c>
      <c r="H99" s="289">
        <v>0</v>
      </c>
      <c r="I99" s="289">
        <v>0</v>
      </c>
      <c r="J99" s="289">
        <v>0</v>
      </c>
      <c r="K99" s="289">
        <v>0</v>
      </c>
      <c r="L99" s="371">
        <v>0</v>
      </c>
      <c r="M99" s="289">
        <v>0</v>
      </c>
      <c r="N99" s="289">
        <v>0</v>
      </c>
      <c r="O99" s="291">
        <f t="shared" ref="O99:O100" si="20">SUM(M99:N99)</f>
        <v>0</v>
      </c>
      <c r="P99" s="264">
        <f t="shared" si="18"/>
        <v>0</v>
      </c>
      <c r="Q99" s="243"/>
      <c r="R99" s="243"/>
      <c r="S99" s="243"/>
      <c r="T99" s="243"/>
    </row>
    <row r="100" spans="1:20" s="244" customFormat="1" ht="12.75" x14ac:dyDescent="0.2">
      <c r="A100" s="300"/>
      <c r="B100" s="301">
        <v>4203</v>
      </c>
      <c r="C100" s="302"/>
      <c r="D100" s="303" t="s">
        <v>203</v>
      </c>
      <c r="E100" s="297">
        <f t="shared" ref="E100:N100" si="21">SUM(E99:E99)</f>
        <v>0</v>
      </c>
      <c r="F100" s="298">
        <f t="shared" si="21"/>
        <v>0</v>
      </c>
      <c r="G100" s="298">
        <f t="shared" si="21"/>
        <v>0</v>
      </c>
      <c r="H100" s="298">
        <f t="shared" si="21"/>
        <v>0</v>
      </c>
      <c r="I100" s="298">
        <f t="shared" si="21"/>
        <v>0</v>
      </c>
      <c r="J100" s="298">
        <f t="shared" si="21"/>
        <v>0</v>
      </c>
      <c r="K100" s="298">
        <f t="shared" si="21"/>
        <v>0</v>
      </c>
      <c r="L100" s="373">
        <f t="shared" si="21"/>
        <v>0</v>
      </c>
      <c r="M100" s="298">
        <f t="shared" si="21"/>
        <v>0</v>
      </c>
      <c r="N100" s="298">
        <f t="shared" si="21"/>
        <v>0</v>
      </c>
      <c r="O100" s="291">
        <f t="shared" si="20"/>
        <v>0</v>
      </c>
      <c r="P100" s="264">
        <f t="shared" si="18"/>
        <v>0</v>
      </c>
      <c r="Q100" s="243"/>
      <c r="R100" s="243"/>
      <c r="S100" s="243"/>
      <c r="T100" s="243"/>
    </row>
    <row r="101" spans="1:20" s="244" customFormat="1" ht="12.75" x14ac:dyDescent="0.2">
      <c r="A101" s="273"/>
      <c r="B101" s="342">
        <v>4300</v>
      </c>
      <c r="C101" s="279" t="s">
        <v>22</v>
      </c>
      <c r="D101" s="312" t="s">
        <v>111</v>
      </c>
      <c r="E101" s="288"/>
      <c r="F101" s="289"/>
      <c r="G101" s="289"/>
      <c r="H101" s="289"/>
      <c r="I101" s="289"/>
      <c r="J101" s="289"/>
      <c r="K101" s="289"/>
      <c r="L101" s="371"/>
      <c r="M101" s="293"/>
      <c r="N101" s="293"/>
      <c r="O101" s="291"/>
      <c r="P101" s="264">
        <f t="shared" si="18"/>
        <v>0</v>
      </c>
      <c r="Q101" s="243"/>
      <c r="R101" s="243"/>
      <c r="S101" s="243"/>
      <c r="T101" s="243"/>
    </row>
    <row r="102" spans="1:20" s="244" customFormat="1" ht="12.75" x14ac:dyDescent="0.2">
      <c r="A102" s="273"/>
      <c r="B102" s="342"/>
      <c r="C102" s="279"/>
      <c r="D102" s="312" t="s">
        <v>112</v>
      </c>
      <c r="E102" s="288"/>
      <c r="F102" s="289"/>
      <c r="G102" s="289"/>
      <c r="H102" s="289"/>
      <c r="I102" s="289"/>
      <c r="J102" s="289"/>
      <c r="K102" s="289"/>
      <c r="L102" s="371"/>
      <c r="M102" s="293"/>
      <c r="N102" s="293"/>
      <c r="O102" s="291"/>
      <c r="P102" s="264">
        <f t="shared" si="18"/>
        <v>0</v>
      </c>
      <c r="Q102" s="243"/>
      <c r="R102" s="243"/>
      <c r="S102" s="243"/>
      <c r="T102" s="243"/>
    </row>
    <row r="103" spans="1:20" s="244" customFormat="1" ht="12.75" x14ac:dyDescent="0.2">
      <c r="A103" s="273"/>
      <c r="B103" s="344">
        <v>4303</v>
      </c>
      <c r="C103" s="281"/>
      <c r="D103" s="282"/>
      <c r="E103" s="288">
        <v>0</v>
      </c>
      <c r="F103" s="289">
        <v>0</v>
      </c>
      <c r="G103" s="289">
        <v>0</v>
      </c>
      <c r="H103" s="289">
        <v>0</v>
      </c>
      <c r="I103" s="289">
        <v>0</v>
      </c>
      <c r="J103" s="289">
        <v>0</v>
      </c>
      <c r="K103" s="289">
        <v>0</v>
      </c>
      <c r="L103" s="371">
        <v>0</v>
      </c>
      <c r="M103" s="293">
        <v>0</v>
      </c>
      <c r="N103" s="293">
        <v>0</v>
      </c>
      <c r="O103" s="291">
        <f>SUM(M103:N103)</f>
        <v>0</v>
      </c>
      <c r="P103" s="264">
        <f t="shared" si="18"/>
        <v>0</v>
      </c>
      <c r="Q103" s="243"/>
      <c r="R103" s="243"/>
      <c r="S103" s="243"/>
      <c r="T103" s="243"/>
    </row>
    <row r="104" spans="1:20" s="244" customFormat="1" ht="12.75" x14ac:dyDescent="0.2">
      <c r="A104" s="273"/>
      <c r="B104" s="344">
        <v>4303</v>
      </c>
      <c r="C104" s="281"/>
      <c r="D104" s="282"/>
      <c r="E104" s="288">
        <v>0</v>
      </c>
      <c r="F104" s="289">
        <v>0</v>
      </c>
      <c r="G104" s="289">
        <v>0</v>
      </c>
      <c r="H104" s="289">
        <v>0</v>
      </c>
      <c r="I104" s="289">
        <v>0</v>
      </c>
      <c r="J104" s="289">
        <v>0</v>
      </c>
      <c r="K104" s="289">
        <v>0</v>
      </c>
      <c r="L104" s="371">
        <v>0</v>
      </c>
      <c r="M104" s="293">
        <v>0</v>
      </c>
      <c r="N104" s="293">
        <v>0</v>
      </c>
      <c r="O104" s="291">
        <f>SUM(M104:N104)</f>
        <v>0</v>
      </c>
      <c r="P104" s="264">
        <f t="shared" si="18"/>
        <v>0</v>
      </c>
      <c r="Q104" s="243"/>
      <c r="R104" s="243"/>
      <c r="S104" s="243"/>
      <c r="T104" s="243"/>
    </row>
    <row r="105" spans="1:20" s="244" customFormat="1" ht="12.75" x14ac:dyDescent="0.2">
      <c r="A105" s="273"/>
      <c r="B105" s="344">
        <v>4303</v>
      </c>
      <c r="C105" s="281"/>
      <c r="D105" s="282"/>
      <c r="E105" s="288">
        <v>0</v>
      </c>
      <c r="F105" s="289">
        <v>0</v>
      </c>
      <c r="G105" s="289">
        <v>0</v>
      </c>
      <c r="H105" s="289">
        <v>0</v>
      </c>
      <c r="I105" s="289">
        <v>0</v>
      </c>
      <c r="J105" s="289">
        <v>0</v>
      </c>
      <c r="K105" s="289">
        <v>0</v>
      </c>
      <c r="L105" s="371">
        <v>0</v>
      </c>
      <c r="M105" s="293">
        <v>0</v>
      </c>
      <c r="N105" s="293">
        <v>0</v>
      </c>
      <c r="O105" s="291">
        <f>SUM(M105:N105)</f>
        <v>0</v>
      </c>
      <c r="P105" s="264">
        <f t="shared" si="18"/>
        <v>0</v>
      </c>
      <c r="Q105" s="243"/>
      <c r="R105" s="243"/>
      <c r="S105" s="243"/>
      <c r="T105" s="243"/>
    </row>
    <row r="106" spans="1:20" s="244" customFormat="1" ht="12.75" x14ac:dyDescent="0.2">
      <c r="A106" s="300"/>
      <c r="B106" s="301">
        <v>4303</v>
      </c>
      <c r="C106" s="302"/>
      <c r="D106" s="303" t="s">
        <v>203</v>
      </c>
      <c r="E106" s="297">
        <f>SUM(E103:E105)</f>
        <v>0</v>
      </c>
      <c r="F106" s="298">
        <f t="shared" ref="F106:N106" si="22">SUM(F103:F105)</f>
        <v>0</v>
      </c>
      <c r="G106" s="298">
        <f t="shared" si="22"/>
        <v>0</v>
      </c>
      <c r="H106" s="298">
        <f t="shared" si="22"/>
        <v>0</v>
      </c>
      <c r="I106" s="298">
        <f t="shared" si="22"/>
        <v>0</v>
      </c>
      <c r="J106" s="298">
        <f t="shared" si="22"/>
        <v>0</v>
      </c>
      <c r="K106" s="298">
        <f t="shared" si="22"/>
        <v>0</v>
      </c>
      <c r="L106" s="373">
        <f t="shared" si="22"/>
        <v>0</v>
      </c>
      <c r="M106" s="298">
        <f t="shared" si="22"/>
        <v>0</v>
      </c>
      <c r="N106" s="298">
        <f t="shared" si="22"/>
        <v>0</v>
      </c>
      <c r="O106" s="291">
        <f>SUM(M106:N106)</f>
        <v>0</v>
      </c>
      <c r="P106" s="264">
        <f t="shared" si="18"/>
        <v>0</v>
      </c>
      <c r="Q106" s="243"/>
      <c r="R106" s="243"/>
      <c r="S106" s="243"/>
      <c r="T106" s="243"/>
    </row>
    <row r="107" spans="1:20" s="244" customFormat="1" ht="13.5" thickBot="1" x14ac:dyDescent="0.25">
      <c r="A107" s="304"/>
      <c r="B107" s="305"/>
      <c r="C107" s="319"/>
      <c r="D107" s="316" t="s">
        <v>229</v>
      </c>
      <c r="E107" s="308">
        <f t="shared" ref="E107:N107" si="23">SUM(E106,E100,E96)</f>
        <v>0</v>
      </c>
      <c r="F107" s="309">
        <f t="shared" si="23"/>
        <v>0</v>
      </c>
      <c r="G107" s="309">
        <f t="shared" si="23"/>
        <v>0</v>
      </c>
      <c r="H107" s="309">
        <f t="shared" si="23"/>
        <v>0</v>
      </c>
      <c r="I107" s="309">
        <f t="shared" si="23"/>
        <v>0</v>
      </c>
      <c r="J107" s="309">
        <f t="shared" si="23"/>
        <v>0</v>
      </c>
      <c r="K107" s="309">
        <f t="shared" si="23"/>
        <v>0</v>
      </c>
      <c r="L107" s="374">
        <f t="shared" si="23"/>
        <v>0</v>
      </c>
      <c r="M107" s="309">
        <f t="shared" si="23"/>
        <v>0</v>
      </c>
      <c r="N107" s="309">
        <f t="shared" si="23"/>
        <v>0</v>
      </c>
      <c r="O107" s="310">
        <f>SUM(M107:N107)</f>
        <v>0</v>
      </c>
      <c r="P107" s="264">
        <f t="shared" si="18"/>
        <v>0</v>
      </c>
      <c r="Q107" s="243"/>
      <c r="R107" s="243"/>
      <c r="S107" s="243"/>
      <c r="T107" s="243"/>
    </row>
    <row r="108" spans="1:20" s="244" customFormat="1" ht="12.75" x14ac:dyDescent="0.2">
      <c r="A108" s="268">
        <v>50</v>
      </c>
      <c r="B108" s="342" t="s">
        <v>117</v>
      </c>
      <c r="C108" s="279"/>
      <c r="D108" s="343"/>
      <c r="E108" s="288"/>
      <c r="F108" s="289"/>
      <c r="G108" s="289"/>
      <c r="H108" s="289"/>
      <c r="I108" s="289"/>
      <c r="J108" s="289"/>
      <c r="K108" s="289"/>
      <c r="L108" s="371"/>
      <c r="M108" s="293"/>
      <c r="N108" s="293"/>
      <c r="O108" s="291"/>
      <c r="P108" s="264"/>
      <c r="Q108" s="243"/>
      <c r="R108" s="243"/>
      <c r="S108" s="243"/>
      <c r="T108" s="243"/>
    </row>
    <row r="109" spans="1:20" s="244" customFormat="1" ht="12.75" x14ac:dyDescent="0.2">
      <c r="A109" s="273"/>
      <c r="B109" s="342">
        <v>5100</v>
      </c>
      <c r="C109" s="279" t="s">
        <v>22</v>
      </c>
      <c r="D109" s="312" t="s">
        <v>119</v>
      </c>
      <c r="E109" s="288"/>
      <c r="F109" s="289"/>
      <c r="G109" s="289"/>
      <c r="H109" s="289"/>
      <c r="I109" s="289"/>
      <c r="J109" s="289"/>
      <c r="K109" s="289"/>
      <c r="L109" s="371"/>
      <c r="M109" s="293"/>
      <c r="N109" s="293"/>
      <c r="O109" s="291">
        <f t="shared" ref="O109:O112" si="24">SUM(M109:N109)</f>
        <v>0</v>
      </c>
      <c r="P109" s="264">
        <f t="shared" ref="P109:P120" si="25">SUM(E109:L109)-O109</f>
        <v>0</v>
      </c>
      <c r="Q109" s="243"/>
      <c r="R109" s="243"/>
      <c r="S109" s="243"/>
      <c r="T109" s="243"/>
    </row>
    <row r="110" spans="1:20" s="244" customFormat="1" ht="12.75" x14ac:dyDescent="0.2">
      <c r="A110" s="273"/>
      <c r="B110" s="342"/>
      <c r="C110" s="279"/>
      <c r="D110" s="312" t="s">
        <v>120</v>
      </c>
      <c r="E110" s="288"/>
      <c r="F110" s="289"/>
      <c r="G110" s="289"/>
      <c r="H110" s="289"/>
      <c r="I110" s="289"/>
      <c r="J110" s="289"/>
      <c r="K110" s="289"/>
      <c r="L110" s="371"/>
      <c r="M110" s="293"/>
      <c r="N110" s="293"/>
      <c r="O110" s="291">
        <f t="shared" si="24"/>
        <v>0</v>
      </c>
      <c r="P110" s="264">
        <f t="shared" si="25"/>
        <v>0</v>
      </c>
      <c r="Q110" s="243"/>
      <c r="R110" s="243"/>
      <c r="S110" s="243"/>
      <c r="T110" s="243"/>
    </row>
    <row r="111" spans="1:20" s="244" customFormat="1" ht="12.75" x14ac:dyDescent="0.2">
      <c r="A111" s="273"/>
      <c r="B111" s="344">
        <v>5103</v>
      </c>
      <c r="C111" s="290"/>
      <c r="D111" s="376"/>
      <c r="E111" s="288">
        <v>0</v>
      </c>
      <c r="F111" s="289">
        <v>0</v>
      </c>
      <c r="G111" s="289">
        <v>0</v>
      </c>
      <c r="H111" s="289">
        <v>0</v>
      </c>
      <c r="I111" s="289">
        <v>0</v>
      </c>
      <c r="J111" s="289">
        <v>0</v>
      </c>
      <c r="K111" s="289">
        <v>0</v>
      </c>
      <c r="L111" s="371">
        <v>0</v>
      </c>
      <c r="M111" s="289">
        <v>0</v>
      </c>
      <c r="N111" s="289">
        <v>0</v>
      </c>
      <c r="O111" s="291">
        <f t="shared" si="24"/>
        <v>0</v>
      </c>
      <c r="P111" s="264">
        <f t="shared" si="25"/>
        <v>0</v>
      </c>
      <c r="Q111" s="243"/>
      <c r="R111" s="243"/>
      <c r="S111" s="243"/>
      <c r="T111" s="243"/>
    </row>
    <row r="112" spans="1:20" s="244" customFormat="1" ht="12.75" x14ac:dyDescent="0.2">
      <c r="A112" s="300"/>
      <c r="B112" s="301">
        <v>5103</v>
      </c>
      <c r="C112" s="302"/>
      <c r="D112" s="303" t="s">
        <v>203</v>
      </c>
      <c r="E112" s="297">
        <f t="shared" ref="E112:N112" si="26">SUM(E109:E111)</f>
        <v>0</v>
      </c>
      <c r="F112" s="298">
        <f t="shared" si="26"/>
        <v>0</v>
      </c>
      <c r="G112" s="298">
        <f t="shared" si="26"/>
        <v>0</v>
      </c>
      <c r="H112" s="298">
        <f t="shared" si="26"/>
        <v>0</v>
      </c>
      <c r="I112" s="298">
        <f t="shared" si="26"/>
        <v>0</v>
      </c>
      <c r="J112" s="298">
        <f t="shared" si="26"/>
        <v>0</v>
      </c>
      <c r="K112" s="298">
        <f t="shared" si="26"/>
        <v>0</v>
      </c>
      <c r="L112" s="373">
        <f t="shared" si="26"/>
        <v>0</v>
      </c>
      <c r="M112" s="298">
        <f t="shared" si="26"/>
        <v>0</v>
      </c>
      <c r="N112" s="298">
        <f t="shared" si="26"/>
        <v>0</v>
      </c>
      <c r="O112" s="291">
        <f t="shared" si="24"/>
        <v>0</v>
      </c>
      <c r="P112" s="264">
        <f t="shared" si="25"/>
        <v>0</v>
      </c>
      <c r="Q112" s="243"/>
      <c r="R112" s="243"/>
      <c r="S112" s="243"/>
      <c r="T112" s="243"/>
    </row>
    <row r="113" spans="1:20" s="244" customFormat="1" ht="12.75" x14ac:dyDescent="0.2">
      <c r="A113" s="273"/>
      <c r="B113" s="342">
        <v>5200</v>
      </c>
      <c r="C113" s="279" t="s">
        <v>22</v>
      </c>
      <c r="D113" s="312" t="s">
        <v>127</v>
      </c>
      <c r="E113" s="288"/>
      <c r="F113" s="289"/>
      <c r="G113" s="289"/>
      <c r="H113" s="289"/>
      <c r="I113" s="289"/>
      <c r="J113" s="289"/>
      <c r="K113" s="289"/>
      <c r="L113" s="371"/>
      <c r="M113" s="293"/>
      <c r="N113" s="293"/>
      <c r="O113" s="291"/>
      <c r="P113" s="264">
        <f t="shared" si="25"/>
        <v>0</v>
      </c>
      <c r="Q113" s="243"/>
      <c r="R113" s="243"/>
      <c r="S113" s="243"/>
      <c r="T113" s="243"/>
    </row>
    <row r="114" spans="1:20" s="244" customFormat="1" ht="12.75" x14ac:dyDescent="0.2">
      <c r="A114" s="273"/>
      <c r="B114" s="342"/>
      <c r="C114" s="279"/>
      <c r="D114" s="312" t="s">
        <v>128</v>
      </c>
      <c r="E114" s="288"/>
      <c r="F114" s="289"/>
      <c r="G114" s="289"/>
      <c r="H114" s="289"/>
      <c r="I114" s="289"/>
      <c r="J114" s="289"/>
      <c r="K114" s="289"/>
      <c r="L114" s="371"/>
      <c r="M114" s="293"/>
      <c r="N114" s="293"/>
      <c r="O114" s="291"/>
      <c r="P114" s="264">
        <f t="shared" si="25"/>
        <v>0</v>
      </c>
      <c r="Q114" s="243"/>
      <c r="R114" s="243"/>
      <c r="S114" s="243"/>
      <c r="T114" s="243"/>
    </row>
    <row r="115" spans="1:20" s="244" customFormat="1" ht="12.75" x14ac:dyDescent="0.2">
      <c r="A115" s="273"/>
      <c r="B115" s="344">
        <v>5203</v>
      </c>
      <c r="C115" s="290"/>
      <c r="D115" s="244" t="s">
        <v>507</v>
      </c>
      <c r="E115" s="288">
        <v>0</v>
      </c>
      <c r="F115" s="289">
        <v>0</v>
      </c>
      <c r="G115" s="289">
        <v>0</v>
      </c>
      <c r="H115" s="289">
        <v>0</v>
      </c>
      <c r="I115" s="289">
        <v>0</v>
      </c>
      <c r="J115" s="289">
        <v>175000</v>
      </c>
      <c r="K115" s="289">
        <v>0</v>
      </c>
      <c r="L115" s="371">
        <v>0</v>
      </c>
      <c r="M115" s="289">
        <v>75000</v>
      </c>
      <c r="N115" s="289">
        <v>100000</v>
      </c>
      <c r="O115" s="291">
        <f t="shared" ref="O115:O118" si="27">SUM(M115:N115)</f>
        <v>175000</v>
      </c>
      <c r="P115" s="264">
        <f t="shared" si="25"/>
        <v>0</v>
      </c>
      <c r="Q115" s="243"/>
      <c r="R115" s="243"/>
      <c r="S115" s="243"/>
      <c r="T115" s="243"/>
    </row>
    <row r="116" spans="1:20" s="244" customFormat="1" ht="12.75" x14ac:dyDescent="0.2">
      <c r="A116" s="273"/>
      <c r="B116" s="344">
        <v>5203</v>
      </c>
      <c r="C116" s="290"/>
      <c r="D116" s="244" t="s">
        <v>508</v>
      </c>
      <c r="E116" s="288"/>
      <c r="F116" s="289"/>
      <c r="G116" s="289"/>
      <c r="H116" s="289"/>
      <c r="I116" s="289"/>
      <c r="J116" s="289">
        <v>30000</v>
      </c>
      <c r="K116" s="289"/>
      <c r="L116" s="371"/>
      <c r="M116" s="289">
        <v>15000</v>
      </c>
      <c r="N116" s="289">
        <v>15000</v>
      </c>
      <c r="O116" s="291">
        <f t="shared" si="27"/>
        <v>30000</v>
      </c>
      <c r="P116" s="264">
        <f t="shared" si="25"/>
        <v>0</v>
      </c>
      <c r="Q116" s="243"/>
      <c r="R116" s="243"/>
      <c r="S116" s="243"/>
      <c r="T116" s="243"/>
    </row>
    <row r="117" spans="1:20" s="244" customFormat="1" ht="38.25" x14ac:dyDescent="0.2">
      <c r="A117" s="273"/>
      <c r="B117" s="344">
        <v>5203</v>
      </c>
      <c r="C117" s="290"/>
      <c r="D117" s="243" t="s">
        <v>509</v>
      </c>
      <c r="E117" s="288">
        <v>0</v>
      </c>
      <c r="F117" s="289">
        <v>0</v>
      </c>
      <c r="G117" s="289">
        <v>0</v>
      </c>
      <c r="H117" s="289">
        <v>0</v>
      </c>
      <c r="I117" s="289">
        <v>0</v>
      </c>
      <c r="J117" s="289">
        <v>65000</v>
      </c>
      <c r="K117" s="289">
        <v>0</v>
      </c>
      <c r="L117" s="371">
        <v>0</v>
      </c>
      <c r="M117" s="289">
        <v>40000</v>
      </c>
      <c r="N117" s="289">
        <v>25000</v>
      </c>
      <c r="O117" s="291">
        <f t="shared" si="27"/>
        <v>65000</v>
      </c>
      <c r="P117" s="264">
        <f t="shared" si="25"/>
        <v>0</v>
      </c>
      <c r="Q117" s="243"/>
      <c r="R117" s="243"/>
      <c r="S117" s="243"/>
      <c r="T117" s="243"/>
    </row>
    <row r="118" spans="1:20" s="244" customFormat="1" ht="12.75" x14ac:dyDescent="0.2">
      <c r="A118" s="300"/>
      <c r="B118" s="301">
        <v>5203</v>
      </c>
      <c r="C118" s="302"/>
      <c r="D118" s="303" t="s">
        <v>203</v>
      </c>
      <c r="E118" s="297">
        <f t="shared" ref="E118:N118" si="28">SUM(E115:E117)</f>
        <v>0</v>
      </c>
      <c r="F118" s="298">
        <f t="shared" si="28"/>
        <v>0</v>
      </c>
      <c r="G118" s="298">
        <f t="shared" si="28"/>
        <v>0</v>
      </c>
      <c r="H118" s="298">
        <f t="shared" si="28"/>
        <v>0</v>
      </c>
      <c r="I118" s="298">
        <f t="shared" si="28"/>
        <v>0</v>
      </c>
      <c r="J118" s="298">
        <f t="shared" si="28"/>
        <v>270000</v>
      </c>
      <c r="K118" s="298">
        <f t="shared" si="28"/>
        <v>0</v>
      </c>
      <c r="L118" s="373">
        <f t="shared" si="28"/>
        <v>0</v>
      </c>
      <c r="M118" s="298">
        <f t="shared" si="28"/>
        <v>130000</v>
      </c>
      <c r="N118" s="298">
        <f t="shared" si="28"/>
        <v>140000</v>
      </c>
      <c r="O118" s="291">
        <f t="shared" si="27"/>
        <v>270000</v>
      </c>
      <c r="P118" s="264">
        <f t="shared" si="25"/>
        <v>0</v>
      </c>
      <c r="Q118" s="243"/>
      <c r="R118" s="243"/>
      <c r="S118" s="243"/>
      <c r="T118" s="243"/>
    </row>
    <row r="119" spans="1:20" s="244" customFormat="1" ht="12.75" x14ac:dyDescent="0.2">
      <c r="A119" s="273"/>
      <c r="B119" s="342">
        <v>5300</v>
      </c>
      <c r="C119" s="279" t="s">
        <v>22</v>
      </c>
      <c r="D119" s="312" t="s">
        <v>133</v>
      </c>
      <c r="E119" s="288"/>
      <c r="F119" s="289"/>
      <c r="G119" s="289"/>
      <c r="H119" s="289"/>
      <c r="I119" s="289"/>
      <c r="J119" s="289"/>
      <c r="K119" s="289"/>
      <c r="L119" s="371"/>
      <c r="M119" s="293"/>
      <c r="N119" s="293"/>
      <c r="O119" s="291"/>
      <c r="P119" s="264">
        <f t="shared" si="25"/>
        <v>0</v>
      </c>
      <c r="Q119" s="243"/>
      <c r="R119" s="243"/>
      <c r="S119" s="243"/>
      <c r="T119" s="243"/>
    </row>
    <row r="120" spans="1:20" s="244" customFormat="1" ht="12.75" x14ac:dyDescent="0.2">
      <c r="A120" s="273"/>
      <c r="B120" s="342"/>
      <c r="C120" s="279"/>
      <c r="D120" s="312" t="s">
        <v>134</v>
      </c>
      <c r="E120" s="288"/>
      <c r="F120" s="289"/>
      <c r="G120" s="289"/>
      <c r="H120" s="289"/>
      <c r="I120" s="289"/>
      <c r="J120" s="289"/>
      <c r="K120" s="289"/>
      <c r="L120" s="371"/>
      <c r="M120" s="293"/>
      <c r="N120" s="293"/>
      <c r="O120" s="291"/>
      <c r="P120" s="264">
        <f t="shared" si="25"/>
        <v>0</v>
      </c>
      <c r="Q120" s="243"/>
      <c r="R120" s="243"/>
      <c r="S120" s="243"/>
      <c r="T120" s="243"/>
    </row>
    <row r="121" spans="1:20" s="244" customFormat="1" ht="12.75" x14ac:dyDescent="0.2">
      <c r="A121" s="273"/>
      <c r="B121" s="342"/>
      <c r="C121" s="279"/>
      <c r="D121" s="312"/>
      <c r="E121" s="288">
        <v>0</v>
      </c>
      <c r="F121" s="289">
        <v>0</v>
      </c>
      <c r="G121" s="289">
        <v>0</v>
      </c>
      <c r="H121" s="289">
        <v>0</v>
      </c>
      <c r="I121" s="289">
        <v>0</v>
      </c>
      <c r="J121" s="289">
        <v>0</v>
      </c>
      <c r="K121" s="289">
        <v>0</v>
      </c>
      <c r="L121" s="371">
        <v>0</v>
      </c>
      <c r="M121" s="289">
        <v>0</v>
      </c>
      <c r="N121" s="289">
        <v>0</v>
      </c>
      <c r="O121" s="291">
        <f t="shared" ref="O121:O132" si="29">SUM(M121:N121)</f>
        <v>0</v>
      </c>
      <c r="P121" s="264"/>
      <c r="Q121" s="243"/>
      <c r="R121" s="243"/>
      <c r="S121" s="243"/>
      <c r="T121" s="243"/>
    </row>
    <row r="122" spans="1:20" s="244" customFormat="1" ht="12.75" x14ac:dyDescent="0.2">
      <c r="A122" s="273"/>
      <c r="B122" s="344">
        <v>5303</v>
      </c>
      <c r="C122" s="281"/>
      <c r="D122" s="282"/>
      <c r="E122" s="288">
        <v>0</v>
      </c>
      <c r="F122" s="289">
        <v>0</v>
      </c>
      <c r="G122" s="289">
        <v>0</v>
      </c>
      <c r="H122" s="289">
        <v>0</v>
      </c>
      <c r="I122" s="289">
        <v>0</v>
      </c>
      <c r="J122" s="289">
        <v>0</v>
      </c>
      <c r="K122" s="289">
        <v>0</v>
      </c>
      <c r="L122" s="371">
        <v>0</v>
      </c>
      <c r="M122" s="289">
        <v>0</v>
      </c>
      <c r="N122" s="289">
        <v>0</v>
      </c>
      <c r="O122" s="291">
        <f t="shared" si="29"/>
        <v>0</v>
      </c>
      <c r="P122" s="264">
        <f t="shared" ref="P122:P133" si="30">SUM(E122:L122)-O122</f>
        <v>0</v>
      </c>
      <c r="Q122" s="243"/>
      <c r="R122" s="243"/>
      <c r="S122" s="243"/>
      <c r="T122" s="243"/>
    </row>
    <row r="123" spans="1:20" s="244" customFormat="1" ht="12.75" x14ac:dyDescent="0.2">
      <c r="A123" s="300"/>
      <c r="B123" s="301">
        <v>5303</v>
      </c>
      <c r="C123" s="302"/>
      <c r="D123" s="303" t="s">
        <v>203</v>
      </c>
      <c r="E123" s="297">
        <f>SUM(E121:E122)</f>
        <v>0</v>
      </c>
      <c r="F123" s="298">
        <f t="shared" ref="F123:N123" si="31">SUM(F121:F122)</f>
        <v>0</v>
      </c>
      <c r="G123" s="298">
        <f t="shared" si="31"/>
        <v>0</v>
      </c>
      <c r="H123" s="298">
        <f t="shared" si="31"/>
        <v>0</v>
      </c>
      <c r="I123" s="298">
        <f t="shared" si="31"/>
        <v>0</v>
      </c>
      <c r="J123" s="298">
        <f t="shared" si="31"/>
        <v>0</v>
      </c>
      <c r="K123" s="298">
        <f t="shared" si="31"/>
        <v>0</v>
      </c>
      <c r="L123" s="373">
        <f t="shared" si="31"/>
        <v>0</v>
      </c>
      <c r="M123" s="298">
        <f t="shared" si="31"/>
        <v>0</v>
      </c>
      <c r="N123" s="298">
        <f t="shared" si="31"/>
        <v>0</v>
      </c>
      <c r="O123" s="291">
        <f t="shared" si="29"/>
        <v>0</v>
      </c>
      <c r="P123" s="264">
        <f t="shared" si="30"/>
        <v>0</v>
      </c>
      <c r="Q123" s="243"/>
      <c r="R123" s="243"/>
      <c r="S123" s="243"/>
      <c r="T123" s="243"/>
    </row>
    <row r="124" spans="1:20" s="244" customFormat="1" ht="12.75" x14ac:dyDescent="0.2">
      <c r="A124" s="273"/>
      <c r="B124" s="342">
        <v>5400</v>
      </c>
      <c r="C124" s="279" t="s">
        <v>22</v>
      </c>
      <c r="D124" s="312" t="s">
        <v>139</v>
      </c>
      <c r="E124" s="288"/>
      <c r="F124" s="289"/>
      <c r="G124" s="289"/>
      <c r="H124" s="289"/>
      <c r="I124" s="289"/>
      <c r="J124" s="289"/>
      <c r="K124" s="289"/>
      <c r="L124" s="371"/>
      <c r="M124" s="293"/>
      <c r="N124" s="293"/>
      <c r="O124" s="291">
        <f t="shared" si="29"/>
        <v>0</v>
      </c>
      <c r="P124" s="264">
        <f t="shared" si="30"/>
        <v>0</v>
      </c>
      <c r="Q124" s="243"/>
      <c r="R124" s="243"/>
      <c r="S124" s="243"/>
      <c r="T124" s="243"/>
    </row>
    <row r="125" spans="1:20" s="244" customFormat="1" ht="12.75" x14ac:dyDescent="0.2">
      <c r="A125" s="273"/>
      <c r="B125" s="344">
        <v>5403</v>
      </c>
      <c r="C125" s="281"/>
      <c r="D125" s="375"/>
      <c r="E125" s="288">
        <v>0</v>
      </c>
      <c r="F125" s="289"/>
      <c r="G125" s="289"/>
      <c r="H125" s="289"/>
      <c r="I125" s="289"/>
      <c r="J125" s="289"/>
      <c r="K125" s="289"/>
      <c r="L125" s="371"/>
      <c r="M125" s="293">
        <v>0</v>
      </c>
      <c r="N125" s="293">
        <v>0</v>
      </c>
      <c r="O125" s="291">
        <f t="shared" si="29"/>
        <v>0</v>
      </c>
      <c r="P125" s="264">
        <f t="shared" si="30"/>
        <v>0</v>
      </c>
      <c r="Q125" s="243"/>
      <c r="R125" s="243"/>
      <c r="S125" s="243"/>
      <c r="T125" s="243"/>
    </row>
    <row r="126" spans="1:20" s="244" customFormat="1" ht="12.75" x14ac:dyDescent="0.2">
      <c r="A126" s="273"/>
      <c r="B126" s="344">
        <v>5403</v>
      </c>
      <c r="C126" s="281"/>
      <c r="D126" s="282"/>
      <c r="E126" s="288">
        <v>0</v>
      </c>
      <c r="F126" s="289"/>
      <c r="G126" s="289"/>
      <c r="H126" s="289"/>
      <c r="I126" s="289"/>
      <c r="J126" s="289"/>
      <c r="K126" s="289"/>
      <c r="L126" s="371"/>
      <c r="M126" s="293">
        <v>0</v>
      </c>
      <c r="N126" s="293">
        <v>0</v>
      </c>
      <c r="O126" s="291">
        <f t="shared" si="29"/>
        <v>0</v>
      </c>
      <c r="P126" s="264">
        <f t="shared" si="30"/>
        <v>0</v>
      </c>
      <c r="Q126" s="243"/>
      <c r="R126" s="243"/>
      <c r="S126" s="243"/>
      <c r="T126" s="243"/>
    </row>
    <row r="127" spans="1:20" s="244" customFormat="1" ht="12.75" x14ac:dyDescent="0.2">
      <c r="A127" s="300"/>
      <c r="B127" s="301">
        <v>5403</v>
      </c>
      <c r="C127" s="302"/>
      <c r="D127" s="303" t="s">
        <v>203</v>
      </c>
      <c r="E127" s="297">
        <v>0</v>
      </c>
      <c r="F127" s="298"/>
      <c r="G127" s="298"/>
      <c r="H127" s="298"/>
      <c r="I127" s="298"/>
      <c r="J127" s="298"/>
      <c r="K127" s="298"/>
      <c r="L127" s="373"/>
      <c r="M127" s="314">
        <v>0</v>
      </c>
      <c r="N127" s="314">
        <v>0</v>
      </c>
      <c r="O127" s="291">
        <f t="shared" si="29"/>
        <v>0</v>
      </c>
      <c r="P127" s="264">
        <f t="shared" si="30"/>
        <v>0</v>
      </c>
      <c r="Q127" s="243"/>
      <c r="R127" s="243"/>
      <c r="S127" s="243"/>
      <c r="T127" s="243"/>
    </row>
    <row r="128" spans="1:20" s="244" customFormat="1" ht="12.75" x14ac:dyDescent="0.2">
      <c r="A128" s="273"/>
      <c r="B128" s="342">
        <v>5500</v>
      </c>
      <c r="C128" s="279" t="s">
        <v>22</v>
      </c>
      <c r="D128" s="312" t="s">
        <v>142</v>
      </c>
      <c r="E128" s="288"/>
      <c r="F128" s="289"/>
      <c r="G128" s="289"/>
      <c r="H128" s="289"/>
      <c r="I128" s="289"/>
      <c r="J128" s="289"/>
      <c r="K128" s="289"/>
      <c r="L128" s="371"/>
      <c r="M128" s="293"/>
      <c r="N128" s="293"/>
      <c r="O128" s="291">
        <f t="shared" si="29"/>
        <v>0</v>
      </c>
      <c r="P128" s="264">
        <f t="shared" si="30"/>
        <v>0</v>
      </c>
      <c r="Q128" s="243"/>
      <c r="R128" s="243"/>
      <c r="S128" s="243"/>
      <c r="T128" s="243"/>
    </row>
    <row r="129" spans="1:20" s="244" customFormat="1" ht="12.75" x14ac:dyDescent="0.2">
      <c r="A129" s="273"/>
      <c r="B129" s="342"/>
      <c r="C129" s="279"/>
      <c r="D129" s="312" t="s">
        <v>143</v>
      </c>
      <c r="E129" s="288"/>
      <c r="F129" s="289"/>
      <c r="G129" s="289"/>
      <c r="H129" s="289"/>
      <c r="I129" s="289"/>
      <c r="J129" s="289"/>
      <c r="K129" s="289"/>
      <c r="L129" s="371"/>
      <c r="M129" s="293"/>
      <c r="N129" s="293"/>
      <c r="O129" s="291">
        <f t="shared" si="29"/>
        <v>0</v>
      </c>
      <c r="P129" s="264">
        <f t="shared" si="30"/>
        <v>0</v>
      </c>
      <c r="Q129" s="243"/>
      <c r="R129" s="243"/>
      <c r="S129" s="243"/>
      <c r="T129" s="243"/>
    </row>
    <row r="130" spans="1:20" s="244" customFormat="1" ht="12.75" x14ac:dyDescent="0.2">
      <c r="A130" s="273"/>
      <c r="B130" s="344">
        <v>5503</v>
      </c>
      <c r="C130" s="281">
        <v>10</v>
      </c>
      <c r="D130" s="282"/>
      <c r="E130" s="289">
        <v>0</v>
      </c>
      <c r="F130" s="289">
        <v>0</v>
      </c>
      <c r="G130" s="289">
        <v>0</v>
      </c>
      <c r="H130" s="289">
        <v>0</v>
      </c>
      <c r="I130" s="289">
        <v>0</v>
      </c>
      <c r="J130" s="289">
        <v>0</v>
      </c>
      <c r="K130" s="289">
        <v>0</v>
      </c>
      <c r="L130" s="371">
        <v>0</v>
      </c>
      <c r="M130" s="289">
        <f>$E$130/4</f>
        <v>0</v>
      </c>
      <c r="N130" s="289">
        <f>$E$130/4</f>
        <v>0</v>
      </c>
      <c r="O130" s="291">
        <f t="shared" si="29"/>
        <v>0</v>
      </c>
      <c r="P130" s="264">
        <f t="shared" si="30"/>
        <v>0</v>
      </c>
      <c r="Q130" s="243"/>
      <c r="R130" s="243"/>
      <c r="S130" s="243"/>
      <c r="T130" s="243"/>
    </row>
    <row r="131" spans="1:20" s="244" customFormat="1" ht="12.75" x14ac:dyDescent="0.2">
      <c r="A131" s="300"/>
      <c r="B131" s="301">
        <v>5503</v>
      </c>
      <c r="C131" s="320"/>
      <c r="D131" s="303" t="s">
        <v>203</v>
      </c>
      <c r="E131" s="297">
        <f>SUM(E130:E130)</f>
        <v>0</v>
      </c>
      <c r="F131" s="298">
        <f>SUM(F130)</f>
        <v>0</v>
      </c>
      <c r="G131" s="298">
        <f>SUM(G130)</f>
        <v>0</v>
      </c>
      <c r="H131" s="298">
        <f t="shared" ref="H131:N131" si="32">SUM(H130:H130)</f>
        <v>0</v>
      </c>
      <c r="I131" s="298">
        <f t="shared" si="32"/>
        <v>0</v>
      </c>
      <c r="J131" s="298">
        <f t="shared" si="32"/>
        <v>0</v>
      </c>
      <c r="K131" s="298">
        <f t="shared" si="32"/>
        <v>0</v>
      </c>
      <c r="L131" s="373">
        <f t="shared" si="32"/>
        <v>0</v>
      </c>
      <c r="M131" s="298">
        <f t="shared" si="32"/>
        <v>0</v>
      </c>
      <c r="N131" s="298">
        <f t="shared" si="32"/>
        <v>0</v>
      </c>
      <c r="O131" s="291">
        <f t="shared" si="29"/>
        <v>0</v>
      </c>
      <c r="P131" s="264">
        <f t="shared" si="30"/>
        <v>0</v>
      </c>
      <c r="Q131" s="243"/>
      <c r="R131" s="243"/>
      <c r="S131" s="243"/>
      <c r="T131" s="243"/>
    </row>
    <row r="132" spans="1:20" s="244" customFormat="1" ht="13.5" thickBot="1" x14ac:dyDescent="0.25">
      <c r="A132" s="304"/>
      <c r="B132" s="306"/>
      <c r="C132" s="315"/>
      <c r="D132" s="316" t="s">
        <v>229</v>
      </c>
      <c r="E132" s="308">
        <f t="shared" ref="E132:N132" si="33">SUM(E131,E127,E123,E118,E112)</f>
        <v>0</v>
      </c>
      <c r="F132" s="309">
        <f t="shared" si="33"/>
        <v>0</v>
      </c>
      <c r="G132" s="309">
        <f t="shared" si="33"/>
        <v>0</v>
      </c>
      <c r="H132" s="309">
        <f t="shared" si="33"/>
        <v>0</v>
      </c>
      <c r="I132" s="309">
        <f t="shared" si="33"/>
        <v>0</v>
      </c>
      <c r="J132" s="309">
        <f t="shared" si="33"/>
        <v>270000</v>
      </c>
      <c r="K132" s="309">
        <f t="shared" si="33"/>
        <v>0</v>
      </c>
      <c r="L132" s="374">
        <f t="shared" si="33"/>
        <v>0</v>
      </c>
      <c r="M132" s="309">
        <f t="shared" si="33"/>
        <v>130000</v>
      </c>
      <c r="N132" s="309">
        <f t="shared" si="33"/>
        <v>140000</v>
      </c>
      <c r="O132" s="310">
        <f t="shared" si="29"/>
        <v>270000</v>
      </c>
      <c r="P132" s="264">
        <f t="shared" si="30"/>
        <v>0</v>
      </c>
      <c r="Q132" s="243"/>
      <c r="R132" s="243"/>
      <c r="S132" s="243"/>
      <c r="T132" s="243"/>
    </row>
    <row r="133" spans="1:20" s="244" customFormat="1" ht="13.5" thickBot="1" x14ac:dyDescent="0.25">
      <c r="A133" s="324"/>
      <c r="B133" s="325" t="s">
        <v>147</v>
      </c>
      <c r="C133" s="326"/>
      <c r="D133" s="327"/>
      <c r="E133" s="328">
        <f t="shared" ref="E133:N133" si="34">SUM(E132,E107,E91,E76,E56)</f>
        <v>385000</v>
      </c>
      <c r="F133" s="309">
        <f t="shared" si="34"/>
        <v>185000</v>
      </c>
      <c r="G133" s="309">
        <f t="shared" si="34"/>
        <v>225000</v>
      </c>
      <c r="H133" s="309">
        <f t="shared" si="34"/>
        <v>140000</v>
      </c>
      <c r="I133" s="309">
        <f t="shared" si="34"/>
        <v>60000</v>
      </c>
      <c r="J133" s="309">
        <f>SUM(J132,J107,J91,J76,J56)</f>
        <v>365000</v>
      </c>
      <c r="K133" s="309">
        <f t="shared" si="34"/>
        <v>65000</v>
      </c>
      <c r="L133" s="309">
        <f>SUM(L132,L107,L91,L76,L56)</f>
        <v>75000</v>
      </c>
      <c r="M133" s="309">
        <f t="shared" si="34"/>
        <v>976000</v>
      </c>
      <c r="N133" s="309">
        <f t="shared" si="34"/>
        <v>524000</v>
      </c>
      <c r="O133" s="310">
        <f>SUM(M133:N133)</f>
        <v>1500000</v>
      </c>
      <c r="P133" s="264">
        <f t="shared" si="30"/>
        <v>0</v>
      </c>
      <c r="Q133" s="243"/>
      <c r="R133" s="243"/>
      <c r="S133" s="243"/>
      <c r="T133" s="243"/>
    </row>
    <row r="134" spans="1:20" s="244" customFormat="1" ht="12.75" x14ac:dyDescent="0.2">
      <c r="A134" s="329"/>
      <c r="B134" s="330"/>
      <c r="C134" s="331"/>
      <c r="D134" s="270"/>
      <c r="E134" s="332"/>
      <c r="F134" s="332"/>
      <c r="G134" s="332"/>
      <c r="H134" s="332"/>
      <c r="I134" s="332"/>
      <c r="J134" s="332"/>
      <c r="K134" s="332"/>
      <c r="L134" s="332"/>
      <c r="M134" s="332"/>
      <c r="N134" s="332"/>
      <c r="O134" s="322"/>
      <c r="P134" s="264"/>
      <c r="Q134" s="243"/>
      <c r="R134" s="243"/>
      <c r="S134" s="243"/>
      <c r="T134" s="243"/>
    </row>
    <row r="135" spans="1:20" s="244" customFormat="1" ht="12.75" x14ac:dyDescent="0.2">
      <c r="A135" s="333"/>
      <c r="B135" s="333"/>
      <c r="C135" s="333"/>
      <c r="D135" s="333"/>
      <c r="E135" s="333"/>
      <c r="F135" s="333"/>
      <c r="G135" s="333"/>
      <c r="H135" s="333"/>
      <c r="I135" s="333"/>
      <c r="J135" s="333"/>
      <c r="K135" s="333"/>
      <c r="L135" s="333"/>
      <c r="M135" s="333"/>
      <c r="N135" s="333"/>
      <c r="O135" s="333"/>
      <c r="P135" s="243"/>
      <c r="Q135" s="243"/>
      <c r="R135" s="243"/>
      <c r="S135" s="243"/>
      <c r="T135" s="243"/>
    </row>
    <row r="136" spans="1:20" x14ac:dyDescent="0.2">
      <c r="A136" s="333"/>
      <c r="B136" s="334"/>
      <c r="C136" s="335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</row>
    <row r="137" spans="1:20" x14ac:dyDescent="0.2">
      <c r="A137" s="333"/>
      <c r="B137" s="334"/>
      <c r="C137" s="335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</row>
    <row r="138" spans="1:20" x14ac:dyDescent="0.2">
      <c r="A138" s="333"/>
      <c r="B138" s="334"/>
      <c r="C138" s="335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</row>
    <row r="139" spans="1:20" x14ac:dyDescent="0.2">
      <c r="A139" s="137"/>
      <c r="B139" s="137"/>
      <c r="C139" s="338"/>
      <c r="D139" s="339"/>
      <c r="E139" s="339"/>
      <c r="F139" s="339"/>
      <c r="G139" s="339"/>
      <c r="H139" s="339"/>
      <c r="I139" s="339"/>
      <c r="J139" s="339"/>
      <c r="K139" s="339"/>
      <c r="L139" s="339"/>
      <c r="M139" s="339"/>
      <c r="N139" s="339"/>
      <c r="O139" s="339"/>
    </row>
    <row r="140" spans="1:20" x14ac:dyDescent="0.2">
      <c r="A140" s="137"/>
      <c r="B140" s="137"/>
      <c r="C140" s="338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/>
    </row>
    <row r="141" spans="1:20" x14ac:dyDescent="0.2">
      <c r="A141" s="137"/>
      <c r="B141" s="137"/>
      <c r="C141" s="338"/>
      <c r="D141" s="339"/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</row>
    <row r="142" spans="1:20" x14ac:dyDescent="0.2">
      <c r="A142" s="333"/>
      <c r="B142" s="137"/>
      <c r="C142" s="338"/>
      <c r="D142" s="339"/>
      <c r="E142" s="339"/>
      <c r="F142" s="339"/>
      <c r="G142" s="339"/>
      <c r="H142" s="339"/>
      <c r="I142" s="339"/>
      <c r="J142" s="339"/>
      <c r="K142" s="339"/>
      <c r="L142" s="339"/>
      <c r="M142" s="339"/>
      <c r="N142" s="339"/>
      <c r="O142" s="339"/>
    </row>
    <row r="143" spans="1:20" x14ac:dyDescent="0.2">
      <c r="A143" s="339"/>
      <c r="B143" s="339"/>
      <c r="C143" s="338"/>
      <c r="D143" s="339"/>
      <c r="E143" s="339"/>
      <c r="F143" s="339"/>
      <c r="G143" s="339"/>
      <c r="H143" s="339"/>
      <c r="I143" s="339"/>
      <c r="J143" s="339"/>
      <c r="K143" s="339"/>
      <c r="L143" s="339"/>
      <c r="M143" s="339"/>
      <c r="N143" s="339"/>
      <c r="O143" s="339"/>
    </row>
    <row r="144" spans="1:20" x14ac:dyDescent="0.2">
      <c r="A144" s="339"/>
      <c r="B144" s="339"/>
      <c r="C144" s="338"/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</row>
    <row r="145" spans="1:15" x14ac:dyDescent="0.2">
      <c r="A145" s="339"/>
      <c r="B145" s="339"/>
      <c r="C145" s="338"/>
      <c r="D145" s="339"/>
      <c r="E145" s="339"/>
      <c r="F145" s="339"/>
      <c r="G145" s="339"/>
      <c r="H145" s="339"/>
      <c r="I145" s="339"/>
      <c r="J145" s="339"/>
      <c r="K145" s="339"/>
      <c r="L145" s="339"/>
      <c r="M145" s="339"/>
      <c r="N145" s="339"/>
      <c r="O145" s="339"/>
    </row>
    <row r="146" spans="1:15" x14ac:dyDescent="0.2">
      <c r="A146" s="339"/>
      <c r="B146" s="339"/>
      <c r="C146" s="338"/>
      <c r="D146" s="339"/>
      <c r="E146" s="339"/>
      <c r="F146" s="339"/>
      <c r="G146" s="339"/>
      <c r="H146" s="339"/>
      <c r="I146" s="339"/>
      <c r="J146" s="339"/>
      <c r="K146" s="339"/>
      <c r="L146" s="339"/>
      <c r="M146" s="339"/>
      <c r="N146" s="339"/>
      <c r="O146" s="339"/>
    </row>
    <row r="147" spans="1:15" x14ac:dyDescent="0.2">
      <c r="A147" s="339"/>
      <c r="B147" s="339"/>
      <c r="C147" s="338"/>
      <c r="D147" s="339"/>
      <c r="E147" s="339"/>
      <c r="F147" s="339"/>
      <c r="G147" s="339"/>
      <c r="H147" s="339"/>
      <c r="I147" s="339"/>
      <c r="J147" s="339"/>
      <c r="K147" s="339"/>
      <c r="L147" s="339"/>
      <c r="M147" s="339"/>
      <c r="N147" s="339"/>
      <c r="O147" s="339"/>
    </row>
    <row r="148" spans="1:15" x14ac:dyDescent="0.2">
      <c r="A148" s="339"/>
      <c r="B148" s="339"/>
      <c r="C148" s="338"/>
      <c r="D148" s="339"/>
      <c r="E148" s="339"/>
      <c r="F148" s="339"/>
      <c r="G148" s="339"/>
      <c r="H148" s="339"/>
      <c r="I148" s="339"/>
      <c r="J148" s="339"/>
      <c r="K148" s="339"/>
      <c r="L148" s="339"/>
      <c r="M148" s="339"/>
      <c r="N148" s="339"/>
      <c r="O148" s="339"/>
    </row>
    <row r="149" spans="1:15" x14ac:dyDescent="0.2">
      <c r="A149" s="339"/>
      <c r="B149" s="339"/>
      <c r="C149" s="338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  <c r="N149" s="339"/>
      <c r="O149" s="339"/>
    </row>
    <row r="150" spans="1:15" x14ac:dyDescent="0.2">
      <c r="A150" s="339"/>
      <c r="B150" s="339"/>
      <c r="C150" s="338"/>
      <c r="D150" s="339"/>
      <c r="E150" s="339"/>
      <c r="F150" s="339"/>
      <c r="G150" s="339"/>
      <c r="H150" s="339"/>
      <c r="I150" s="339"/>
      <c r="J150" s="339"/>
      <c r="K150" s="339"/>
      <c r="L150" s="339"/>
      <c r="M150" s="339"/>
      <c r="N150" s="339"/>
      <c r="O150" s="339"/>
    </row>
  </sheetData>
  <mergeCells count="13">
    <mergeCell ref="A6:M6"/>
    <mergeCell ref="A1:M1"/>
    <mergeCell ref="A2:M2"/>
    <mergeCell ref="A3:M3"/>
    <mergeCell ref="A4:M4"/>
    <mergeCell ref="A5:M5"/>
    <mergeCell ref="B11:D12"/>
    <mergeCell ref="B7:D7"/>
    <mergeCell ref="A8:M8"/>
    <mergeCell ref="B9:D9"/>
    <mergeCell ref="B10:D10"/>
    <mergeCell ref="E10:L10"/>
    <mergeCell ref="M10:O10"/>
  </mergeCells>
  <pageMargins left="0.7" right="0.7" top="0.75" bottom="0.75" header="0.3" footer="0.3"/>
  <pageSetup paperSize="9" scale="96" fitToHeight="0" orientation="landscape" r:id="rId1"/>
  <rowBreaks count="2" manualBreakCount="2">
    <brk id="76" max="14" man="1"/>
    <brk id="107" max="14" man="1"/>
  </rowBreaks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S151"/>
  <sheetViews>
    <sheetView zoomScale="90" zoomScaleNormal="90" workbookViewId="0">
      <selection activeCell="D136" sqref="D136"/>
    </sheetView>
  </sheetViews>
  <sheetFormatPr defaultRowHeight="14.25" x14ac:dyDescent="0.2"/>
  <cols>
    <col min="1" max="1" width="4.28515625" style="379" bestFit="1" customWidth="1"/>
    <col min="2" max="2" width="9.140625" style="379"/>
    <col min="3" max="3" width="6.85546875" style="387" customWidth="1"/>
    <col min="4" max="4" width="44.42578125" style="379" customWidth="1"/>
    <col min="5" max="5" width="11.7109375" style="379" bestFit="1" customWidth="1"/>
    <col min="6" max="11" width="11.7109375" style="379" customWidth="1"/>
    <col min="12" max="12" width="10" style="379" bestFit="1" customWidth="1"/>
    <col min="13" max="14" width="9.85546875" style="379" bestFit="1" customWidth="1"/>
    <col min="15" max="16384" width="9.140625" style="379"/>
  </cols>
  <sheetData>
    <row r="1" spans="1:19" x14ac:dyDescent="0.2">
      <c r="A1" s="622" t="s">
        <v>34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241"/>
      <c r="N1" s="241"/>
      <c r="O1" s="241"/>
      <c r="P1" s="242"/>
      <c r="Q1" s="243"/>
      <c r="R1" s="378"/>
      <c r="S1" s="378"/>
    </row>
    <row r="2" spans="1:19" ht="12.75" customHeight="1" x14ac:dyDescent="0.2">
      <c r="A2" s="623" t="s">
        <v>316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245"/>
      <c r="N2" s="245"/>
      <c r="O2" s="245"/>
      <c r="P2" s="246"/>
      <c r="Q2" s="243"/>
      <c r="R2" s="378"/>
      <c r="S2" s="378"/>
    </row>
    <row r="3" spans="1:19" ht="15" thickBot="1" x14ac:dyDescent="0.25">
      <c r="A3" s="252"/>
      <c r="B3" s="609"/>
      <c r="C3" s="609"/>
      <c r="D3" s="609"/>
      <c r="E3" s="253"/>
      <c r="F3" s="253"/>
      <c r="G3" s="253"/>
      <c r="H3" s="253"/>
      <c r="I3" s="253"/>
      <c r="J3" s="253"/>
      <c r="K3" s="253"/>
      <c r="L3" s="253"/>
      <c r="M3" s="254"/>
      <c r="N3" s="250"/>
      <c r="O3" s="250"/>
      <c r="P3" s="255"/>
      <c r="Q3" s="255"/>
      <c r="R3" s="380"/>
      <c r="S3" s="380"/>
    </row>
    <row r="4" spans="1:19" ht="12.75" customHeight="1" x14ac:dyDescent="0.2">
      <c r="A4" s="257"/>
      <c r="B4" s="610"/>
      <c r="C4" s="610"/>
      <c r="D4" s="611"/>
      <c r="E4" s="612" t="s">
        <v>21</v>
      </c>
      <c r="F4" s="613"/>
      <c r="G4" s="613"/>
      <c r="H4" s="613"/>
      <c r="I4" s="613"/>
      <c r="J4" s="613"/>
      <c r="K4" s="651"/>
      <c r="L4" s="614" t="s">
        <v>37</v>
      </c>
      <c r="M4" s="614"/>
      <c r="N4" s="615"/>
      <c r="O4" s="258" t="s">
        <v>74</v>
      </c>
      <c r="P4" s="243"/>
      <c r="Q4" s="243"/>
      <c r="R4" s="378"/>
      <c r="S4" s="378"/>
    </row>
    <row r="5" spans="1:19" ht="114.75" x14ac:dyDescent="0.2">
      <c r="A5" s="259"/>
      <c r="B5" s="616"/>
      <c r="C5" s="616"/>
      <c r="D5" s="617"/>
      <c r="E5" s="431" t="s">
        <v>569</v>
      </c>
      <c r="F5" s="432" t="s">
        <v>570</v>
      </c>
      <c r="G5" s="432" t="s">
        <v>571</v>
      </c>
      <c r="H5" s="432" t="s">
        <v>572</v>
      </c>
      <c r="I5" s="432" t="s">
        <v>573</v>
      </c>
      <c r="J5" s="432" t="s">
        <v>574</v>
      </c>
      <c r="K5" s="453" t="s">
        <v>575</v>
      </c>
      <c r="L5" s="262" t="s">
        <v>193</v>
      </c>
      <c r="M5" s="262" t="s">
        <v>194</v>
      </c>
      <c r="N5" s="263" t="s">
        <v>192</v>
      </c>
      <c r="O5" s="264"/>
      <c r="P5" s="243"/>
      <c r="Q5" s="243"/>
      <c r="R5" s="378"/>
      <c r="S5" s="378"/>
    </row>
    <row r="6" spans="1:19" x14ac:dyDescent="0.2">
      <c r="A6" s="618" t="s">
        <v>195</v>
      </c>
      <c r="B6" s="619"/>
      <c r="C6" s="619"/>
      <c r="D6" s="620"/>
      <c r="E6" s="265" t="s">
        <v>196</v>
      </c>
      <c r="F6" s="266" t="s">
        <v>196</v>
      </c>
      <c r="G6" s="266" t="s">
        <v>196</v>
      </c>
      <c r="H6" s="266" t="s">
        <v>196</v>
      </c>
      <c r="I6" s="266" t="s">
        <v>196</v>
      </c>
      <c r="J6" s="266" t="s">
        <v>196</v>
      </c>
      <c r="K6" s="368" t="s">
        <v>196</v>
      </c>
      <c r="L6" s="266" t="s">
        <v>196</v>
      </c>
      <c r="M6" s="266" t="s">
        <v>196</v>
      </c>
      <c r="N6" s="267" t="s">
        <v>196</v>
      </c>
      <c r="O6" s="264"/>
      <c r="P6" s="243"/>
      <c r="Q6" s="243"/>
      <c r="R6" s="378"/>
      <c r="S6" s="378"/>
    </row>
    <row r="7" spans="1:19" x14ac:dyDescent="0.2">
      <c r="A7" s="268">
        <v>10</v>
      </c>
      <c r="B7" s="607" t="s">
        <v>197</v>
      </c>
      <c r="C7" s="607"/>
      <c r="D7" s="608"/>
      <c r="E7" s="269"/>
      <c r="F7" s="270"/>
      <c r="G7" s="270"/>
      <c r="H7" s="270"/>
      <c r="I7" s="270"/>
      <c r="J7" s="270"/>
      <c r="K7" s="369"/>
      <c r="L7" s="271"/>
      <c r="M7" s="271"/>
      <c r="N7" s="272"/>
      <c r="O7" s="264"/>
      <c r="P7" s="243"/>
      <c r="Q7" s="243"/>
      <c r="R7" s="378"/>
      <c r="S7" s="378"/>
    </row>
    <row r="8" spans="1:19" ht="25.5" hidden="1" customHeight="1" x14ac:dyDescent="0.2">
      <c r="A8" s="273"/>
      <c r="B8" s="417">
        <v>1100</v>
      </c>
      <c r="C8" s="275" t="s">
        <v>71</v>
      </c>
      <c r="D8" s="276" t="s">
        <v>199</v>
      </c>
      <c r="E8" s="273"/>
      <c r="F8" s="277"/>
      <c r="G8" s="277"/>
      <c r="H8" s="277"/>
      <c r="I8" s="277"/>
      <c r="J8" s="277"/>
      <c r="K8" s="282"/>
      <c r="L8" s="278"/>
      <c r="M8" s="278"/>
      <c r="N8" s="272"/>
      <c r="O8" s="264"/>
      <c r="P8" s="243"/>
      <c r="Q8" s="243"/>
      <c r="R8" s="378"/>
      <c r="S8" s="378"/>
    </row>
    <row r="9" spans="1:19" ht="13.5" hidden="1" customHeight="1" x14ac:dyDescent="0.2">
      <c r="A9" s="273"/>
      <c r="B9" s="417"/>
      <c r="C9" s="279"/>
      <c r="D9" s="276" t="s">
        <v>200</v>
      </c>
      <c r="E9" s="273"/>
      <c r="F9" s="277"/>
      <c r="G9" s="277"/>
      <c r="H9" s="277"/>
      <c r="I9" s="277"/>
      <c r="J9" s="277"/>
      <c r="K9" s="282"/>
      <c r="L9" s="278"/>
      <c r="M9" s="278"/>
      <c r="N9" s="272"/>
      <c r="O9" s="264"/>
      <c r="P9" s="243"/>
      <c r="Q9" s="243"/>
      <c r="R9" s="378"/>
      <c r="S9" s="378"/>
    </row>
    <row r="10" spans="1:19" ht="12.75" hidden="1" customHeight="1" x14ac:dyDescent="0.2">
      <c r="A10" s="273"/>
      <c r="B10" s="419">
        <v>1101</v>
      </c>
      <c r="C10" s="281"/>
      <c r="D10" s="282"/>
      <c r="E10" s="273"/>
      <c r="F10" s="277"/>
      <c r="G10" s="277"/>
      <c r="H10" s="277"/>
      <c r="I10" s="277"/>
      <c r="J10" s="277"/>
      <c r="K10" s="282"/>
      <c r="L10" s="278"/>
      <c r="M10" s="278"/>
      <c r="N10" s="272">
        <v>0</v>
      </c>
      <c r="O10" s="264"/>
      <c r="P10" s="243"/>
      <c r="Q10" s="243"/>
      <c r="R10" s="378"/>
      <c r="S10" s="378"/>
    </row>
    <row r="11" spans="1:19" ht="12.75" hidden="1" customHeight="1" x14ac:dyDescent="0.2">
      <c r="A11" s="273"/>
      <c r="B11" s="419">
        <v>1102</v>
      </c>
      <c r="C11" s="281"/>
      <c r="D11" s="282"/>
      <c r="E11" s="273"/>
      <c r="F11" s="277"/>
      <c r="G11" s="277"/>
      <c r="H11" s="277"/>
      <c r="I11" s="277"/>
      <c r="J11" s="277"/>
      <c r="K11" s="282"/>
      <c r="L11" s="278"/>
      <c r="M11" s="278"/>
      <c r="N11" s="272">
        <v>0</v>
      </c>
      <c r="O11" s="264"/>
      <c r="P11" s="243"/>
      <c r="Q11" s="243"/>
      <c r="R11" s="378"/>
      <c r="S11" s="378"/>
    </row>
    <row r="12" spans="1:19" ht="12.75" hidden="1" customHeight="1" x14ac:dyDescent="0.2">
      <c r="A12" s="273"/>
      <c r="B12" s="419">
        <v>1103</v>
      </c>
      <c r="C12" s="281"/>
      <c r="D12" s="282"/>
      <c r="E12" s="273"/>
      <c r="F12" s="277"/>
      <c r="G12" s="277"/>
      <c r="H12" s="277"/>
      <c r="I12" s="277"/>
      <c r="J12" s="277"/>
      <c r="K12" s="282"/>
      <c r="L12" s="278"/>
      <c r="M12" s="278"/>
      <c r="N12" s="272">
        <v>0</v>
      </c>
      <c r="O12" s="264"/>
      <c r="P12" s="243"/>
      <c r="Q12" s="243"/>
      <c r="R12" s="378"/>
      <c r="S12" s="378"/>
    </row>
    <row r="13" spans="1:19" ht="12.75" hidden="1" customHeight="1" x14ac:dyDescent="0.2">
      <c r="A13" s="273"/>
      <c r="B13" s="419">
        <v>1199</v>
      </c>
      <c r="C13" s="281"/>
      <c r="D13" s="283" t="s">
        <v>203</v>
      </c>
      <c r="E13" s="284">
        <v>0</v>
      </c>
      <c r="F13" s="285"/>
      <c r="G13" s="285"/>
      <c r="H13" s="285"/>
      <c r="I13" s="285"/>
      <c r="J13" s="285"/>
      <c r="K13" s="370"/>
      <c r="L13" s="286">
        <v>0</v>
      </c>
      <c r="M13" s="286">
        <v>0</v>
      </c>
      <c r="N13" s="272">
        <v>0</v>
      </c>
      <c r="O13" s="264"/>
      <c r="P13" s="243"/>
      <c r="Q13" s="243"/>
      <c r="R13" s="378"/>
      <c r="S13" s="378"/>
    </row>
    <row r="14" spans="1:19" ht="12.75" customHeight="1" x14ac:dyDescent="0.2">
      <c r="A14" s="273"/>
      <c r="B14" s="419">
        <v>1100</v>
      </c>
      <c r="C14" s="27" t="s">
        <v>199</v>
      </c>
      <c r="D14" s="283"/>
      <c r="E14" s="434"/>
      <c r="F14" s="435"/>
      <c r="G14" s="435"/>
      <c r="H14" s="435"/>
      <c r="I14" s="435"/>
      <c r="J14" s="435"/>
      <c r="K14" s="436"/>
      <c r="L14" s="271"/>
      <c r="M14" s="271"/>
      <c r="N14" s="272"/>
      <c r="O14" s="264"/>
      <c r="P14" s="243"/>
      <c r="Q14" s="243"/>
      <c r="R14" s="378"/>
      <c r="S14" s="378"/>
    </row>
    <row r="15" spans="1:19" ht="12.75" customHeight="1" x14ac:dyDescent="0.2">
      <c r="A15" s="273"/>
      <c r="B15" s="419"/>
      <c r="C15" s="33" t="s">
        <v>200</v>
      </c>
      <c r="D15" s="283"/>
      <c r="E15" s="434"/>
      <c r="F15" s="435"/>
      <c r="G15" s="435"/>
      <c r="H15" s="435"/>
      <c r="I15" s="435"/>
      <c r="J15" s="435"/>
      <c r="K15" s="436"/>
      <c r="L15" s="271"/>
      <c r="M15" s="271"/>
      <c r="N15" s="272"/>
      <c r="O15" s="264"/>
      <c r="P15" s="243"/>
      <c r="Q15" s="243"/>
      <c r="R15" s="378"/>
      <c r="S15" s="378"/>
    </row>
    <row r="16" spans="1:19" s="382" customFormat="1" ht="12.75" customHeight="1" x14ac:dyDescent="0.2">
      <c r="A16" s="437"/>
      <c r="B16" s="438" t="s">
        <v>202</v>
      </c>
      <c r="C16" s="439" t="s">
        <v>203</v>
      </c>
      <c r="D16" s="440"/>
      <c r="E16" s="441"/>
      <c r="F16" s="442"/>
      <c r="G16" s="442"/>
      <c r="H16" s="442"/>
      <c r="I16" s="442"/>
      <c r="J16" s="442"/>
      <c r="K16" s="443"/>
      <c r="L16" s="444"/>
      <c r="M16" s="444"/>
      <c r="N16" s="440"/>
      <c r="O16" s="445"/>
      <c r="P16" s="446"/>
      <c r="Q16" s="446"/>
      <c r="R16" s="381"/>
      <c r="S16" s="381"/>
    </row>
    <row r="17" spans="1:19" x14ac:dyDescent="0.2">
      <c r="A17" s="273"/>
      <c r="B17" s="417">
        <v>1200</v>
      </c>
      <c r="C17" s="279" t="s">
        <v>22</v>
      </c>
      <c r="D17" s="276" t="s">
        <v>205</v>
      </c>
      <c r="E17" s="273"/>
      <c r="F17" s="277"/>
      <c r="G17" s="277"/>
      <c r="H17" s="277"/>
      <c r="I17" s="277"/>
      <c r="J17" s="277"/>
      <c r="K17" s="282"/>
      <c r="L17" s="278"/>
      <c r="M17" s="278"/>
      <c r="N17" s="272"/>
      <c r="O17" s="264"/>
      <c r="P17" s="243"/>
      <c r="Q17" s="243"/>
      <c r="R17" s="378"/>
      <c r="S17" s="378"/>
    </row>
    <row r="18" spans="1:19" x14ac:dyDescent="0.2">
      <c r="A18" s="273"/>
      <c r="B18" s="417"/>
      <c r="C18" s="279"/>
      <c r="D18" s="276" t="s">
        <v>206</v>
      </c>
      <c r="E18" s="273"/>
      <c r="F18" s="277"/>
      <c r="G18" s="277"/>
      <c r="H18" s="277"/>
      <c r="I18" s="277"/>
      <c r="J18" s="277"/>
      <c r="K18" s="282"/>
      <c r="L18" s="278"/>
      <c r="M18" s="278"/>
      <c r="N18" s="272"/>
      <c r="O18" s="264"/>
      <c r="P18" s="243"/>
      <c r="Q18" s="243"/>
      <c r="R18" s="378"/>
      <c r="S18" s="378"/>
    </row>
    <row r="19" spans="1:19" x14ac:dyDescent="0.2">
      <c r="A19" s="273"/>
      <c r="B19" s="419">
        <v>1204</v>
      </c>
      <c r="C19" s="281">
        <v>11</v>
      </c>
      <c r="D19" s="282" t="s">
        <v>564</v>
      </c>
      <c r="E19" s="288">
        <v>20000</v>
      </c>
      <c r="F19" s="289">
        <v>0</v>
      </c>
      <c r="G19" s="289">
        <v>0</v>
      </c>
      <c r="H19" s="289">
        <v>0</v>
      </c>
      <c r="I19" s="289">
        <v>0</v>
      </c>
      <c r="J19" s="289"/>
      <c r="K19" s="371">
        <v>0</v>
      </c>
      <c r="L19" s="293">
        <v>18000</v>
      </c>
      <c r="M19" s="293">
        <v>2000</v>
      </c>
      <c r="N19" s="291">
        <f t="shared" ref="N19:N39" si="0">SUM(L19:M19)</f>
        <v>20000</v>
      </c>
      <c r="O19" s="264">
        <f t="shared" ref="O19:O59" si="1">SUM(E19:K19)-N19</f>
        <v>0</v>
      </c>
      <c r="P19" s="243"/>
      <c r="Q19" s="243"/>
      <c r="R19" s="378"/>
      <c r="S19" s="378"/>
    </row>
    <row r="20" spans="1:19" x14ac:dyDescent="0.2">
      <c r="A20" s="273"/>
      <c r="B20" s="419">
        <v>1204</v>
      </c>
      <c r="C20" s="281"/>
      <c r="D20" s="282" t="s">
        <v>565</v>
      </c>
      <c r="E20" s="288">
        <v>30000</v>
      </c>
      <c r="F20" s="289">
        <v>0</v>
      </c>
      <c r="G20" s="289">
        <v>0</v>
      </c>
      <c r="H20" s="289">
        <v>0</v>
      </c>
      <c r="I20" s="289">
        <v>0</v>
      </c>
      <c r="J20" s="289"/>
      <c r="K20" s="371">
        <v>0</v>
      </c>
      <c r="L20" s="293">
        <v>27000</v>
      </c>
      <c r="M20" s="293">
        <v>3000</v>
      </c>
      <c r="N20" s="291">
        <f t="shared" si="0"/>
        <v>30000</v>
      </c>
      <c r="O20" s="264">
        <f t="shared" si="1"/>
        <v>0</v>
      </c>
      <c r="P20" s="243"/>
      <c r="Q20" s="243"/>
      <c r="R20" s="378"/>
      <c r="S20" s="378"/>
    </row>
    <row r="21" spans="1:19" x14ac:dyDescent="0.2">
      <c r="A21" s="273"/>
      <c r="B21" s="419">
        <v>1204</v>
      </c>
      <c r="C21" s="281"/>
      <c r="D21" s="282" t="s">
        <v>566</v>
      </c>
      <c r="E21" s="288">
        <v>5500</v>
      </c>
      <c r="F21" s="289">
        <v>0</v>
      </c>
      <c r="G21" s="289">
        <v>0</v>
      </c>
      <c r="H21" s="289">
        <v>0</v>
      </c>
      <c r="I21" s="289">
        <v>0</v>
      </c>
      <c r="J21" s="289"/>
      <c r="K21" s="371">
        <v>0</v>
      </c>
      <c r="L21" s="293">
        <v>4950</v>
      </c>
      <c r="M21" s="293">
        <v>550</v>
      </c>
      <c r="N21" s="291">
        <f t="shared" si="0"/>
        <v>5500</v>
      </c>
      <c r="O21" s="264">
        <f t="shared" si="1"/>
        <v>0</v>
      </c>
      <c r="P21" s="243"/>
      <c r="Q21" s="243"/>
      <c r="R21" s="378"/>
      <c r="S21" s="378"/>
    </row>
    <row r="22" spans="1:19" x14ac:dyDescent="0.2">
      <c r="A22" s="273"/>
      <c r="B22" s="419">
        <v>1204</v>
      </c>
      <c r="C22" s="281"/>
      <c r="D22" s="282" t="s">
        <v>567</v>
      </c>
      <c r="E22" s="288">
        <v>32000</v>
      </c>
      <c r="F22" s="289">
        <v>0</v>
      </c>
      <c r="G22" s="289">
        <v>0</v>
      </c>
      <c r="H22" s="289">
        <v>0</v>
      </c>
      <c r="I22" s="289">
        <v>0</v>
      </c>
      <c r="J22" s="289"/>
      <c r="K22" s="371">
        <v>0</v>
      </c>
      <c r="L22" s="293">
        <v>28800</v>
      </c>
      <c r="M22" s="293">
        <v>3200</v>
      </c>
      <c r="N22" s="291">
        <f t="shared" si="0"/>
        <v>32000</v>
      </c>
      <c r="O22" s="264">
        <f t="shared" si="1"/>
        <v>0</v>
      </c>
      <c r="P22" s="243"/>
      <c r="Q22" s="243"/>
      <c r="R22" s="378"/>
      <c r="S22" s="378"/>
    </row>
    <row r="23" spans="1:19" x14ac:dyDescent="0.2">
      <c r="A23" s="273"/>
      <c r="B23" s="419">
        <v>1204</v>
      </c>
      <c r="C23" s="281"/>
      <c r="D23" s="282" t="s">
        <v>568</v>
      </c>
      <c r="E23" s="288"/>
      <c r="F23" s="289">
        <v>25000</v>
      </c>
      <c r="G23" s="289">
        <v>0</v>
      </c>
      <c r="H23" s="289">
        <v>12000</v>
      </c>
      <c r="I23" s="289">
        <v>3000</v>
      </c>
      <c r="J23" s="289"/>
      <c r="K23" s="371"/>
      <c r="L23" s="293">
        <v>36000</v>
      </c>
      <c r="M23" s="293">
        <v>4000</v>
      </c>
      <c r="N23" s="291">
        <f t="shared" si="0"/>
        <v>40000</v>
      </c>
      <c r="O23" s="264">
        <f t="shared" si="1"/>
        <v>0</v>
      </c>
      <c r="P23" s="243"/>
      <c r="Q23" s="243"/>
      <c r="R23" s="378"/>
      <c r="S23" s="378"/>
    </row>
    <row r="24" spans="1:19" hidden="1" x14ac:dyDescent="0.2">
      <c r="A24" s="273"/>
      <c r="B24" s="419">
        <v>1201</v>
      </c>
      <c r="C24" s="281"/>
      <c r="D24" s="369"/>
      <c r="E24" s="447"/>
      <c r="F24" s="289"/>
      <c r="G24" s="289"/>
      <c r="H24" s="289"/>
      <c r="I24" s="289"/>
      <c r="J24" s="289"/>
      <c r="K24" s="371"/>
      <c r="L24" s="293"/>
      <c r="M24" s="293"/>
      <c r="N24" s="291">
        <f t="shared" si="0"/>
        <v>0</v>
      </c>
      <c r="O24" s="264">
        <f t="shared" si="1"/>
        <v>0</v>
      </c>
      <c r="P24" s="243"/>
      <c r="Q24" s="243"/>
      <c r="R24" s="378"/>
      <c r="S24" s="378"/>
    </row>
    <row r="25" spans="1:19" hidden="1" x14ac:dyDescent="0.2">
      <c r="A25" s="273"/>
      <c r="B25" s="419">
        <v>1201</v>
      </c>
      <c r="C25" s="281"/>
      <c r="D25" s="282"/>
      <c r="E25" s="448"/>
      <c r="F25" s="289"/>
      <c r="G25" s="289"/>
      <c r="H25" s="289"/>
      <c r="I25" s="289"/>
      <c r="J25" s="289"/>
      <c r="K25" s="371"/>
      <c r="L25" s="293"/>
      <c r="M25" s="293"/>
      <c r="N25" s="291">
        <f t="shared" si="0"/>
        <v>0</v>
      </c>
      <c r="O25" s="264">
        <f t="shared" si="1"/>
        <v>0</v>
      </c>
      <c r="P25" s="243"/>
      <c r="Q25" s="243"/>
      <c r="R25" s="378"/>
      <c r="S25" s="378"/>
    </row>
    <row r="26" spans="1:19" hidden="1" x14ac:dyDescent="0.2">
      <c r="A26" s="273"/>
      <c r="B26" s="419">
        <v>1201</v>
      </c>
      <c r="C26" s="281"/>
      <c r="D26" s="282"/>
      <c r="E26" s="288"/>
      <c r="F26" s="289"/>
      <c r="G26" s="289"/>
      <c r="H26" s="289"/>
      <c r="I26" s="289"/>
      <c r="J26" s="289"/>
      <c r="K26" s="371"/>
      <c r="L26" s="293"/>
      <c r="M26" s="293"/>
      <c r="N26" s="291">
        <f t="shared" si="0"/>
        <v>0</v>
      </c>
      <c r="O26" s="264">
        <f t="shared" si="1"/>
        <v>0</v>
      </c>
      <c r="P26" s="243"/>
      <c r="Q26" s="243"/>
      <c r="R26" s="378"/>
      <c r="S26" s="378"/>
    </row>
    <row r="27" spans="1:19" hidden="1" x14ac:dyDescent="0.2">
      <c r="A27" s="273"/>
      <c r="B27" s="419">
        <v>1201</v>
      </c>
      <c r="C27" s="281"/>
      <c r="D27" s="282"/>
      <c r="E27" s="288"/>
      <c r="F27" s="289"/>
      <c r="G27" s="289"/>
      <c r="H27" s="289"/>
      <c r="I27" s="289"/>
      <c r="J27" s="289"/>
      <c r="K27" s="371"/>
      <c r="L27" s="293"/>
      <c r="M27" s="293"/>
      <c r="N27" s="291">
        <f t="shared" si="0"/>
        <v>0</v>
      </c>
      <c r="O27" s="264">
        <f t="shared" si="1"/>
        <v>0</v>
      </c>
      <c r="P27" s="243"/>
      <c r="Q27" s="243"/>
      <c r="R27" s="378"/>
      <c r="S27" s="378"/>
    </row>
    <row r="28" spans="1:19" hidden="1" x14ac:dyDescent="0.2">
      <c r="A28" s="273"/>
      <c r="B28" s="419">
        <v>1201</v>
      </c>
      <c r="C28" s="281"/>
      <c r="D28" s="282"/>
      <c r="E28" s="288"/>
      <c r="F28" s="289"/>
      <c r="G28" s="289"/>
      <c r="H28" s="289"/>
      <c r="I28" s="289"/>
      <c r="J28" s="289"/>
      <c r="K28" s="371"/>
      <c r="L28" s="293"/>
      <c r="M28" s="293"/>
      <c r="N28" s="291">
        <f t="shared" si="0"/>
        <v>0</v>
      </c>
      <c r="O28" s="264">
        <f t="shared" si="1"/>
        <v>0</v>
      </c>
      <c r="P28" s="243"/>
      <c r="Q28" s="243"/>
      <c r="R28" s="378"/>
      <c r="S28" s="378"/>
    </row>
    <row r="29" spans="1:19" hidden="1" x14ac:dyDescent="0.2">
      <c r="A29" s="273"/>
      <c r="B29" s="419">
        <v>1201</v>
      </c>
      <c r="C29" s="281"/>
      <c r="D29" s="282"/>
      <c r="E29" s="288"/>
      <c r="F29" s="289"/>
      <c r="G29" s="289"/>
      <c r="H29" s="289"/>
      <c r="I29" s="289"/>
      <c r="J29" s="289"/>
      <c r="K29" s="371"/>
      <c r="L29" s="293"/>
      <c r="M29" s="293"/>
      <c r="N29" s="291">
        <f t="shared" si="0"/>
        <v>0</v>
      </c>
      <c r="O29" s="264">
        <f t="shared" si="1"/>
        <v>0</v>
      </c>
      <c r="P29" s="243"/>
      <c r="Q29" s="243"/>
      <c r="R29" s="378"/>
      <c r="S29" s="378"/>
    </row>
    <row r="30" spans="1:19" hidden="1" x14ac:dyDescent="0.2">
      <c r="A30" s="273"/>
      <c r="B30" s="419">
        <v>1201</v>
      </c>
      <c r="C30" s="281"/>
      <c r="D30" s="369"/>
      <c r="E30" s="447"/>
      <c r="F30" s="289"/>
      <c r="G30" s="289"/>
      <c r="H30" s="289"/>
      <c r="I30" s="289"/>
      <c r="J30" s="289"/>
      <c r="K30" s="371"/>
      <c r="L30" s="293"/>
      <c r="M30" s="293"/>
      <c r="N30" s="291">
        <f t="shared" si="0"/>
        <v>0</v>
      </c>
      <c r="O30" s="264">
        <f t="shared" si="1"/>
        <v>0</v>
      </c>
      <c r="P30" s="243"/>
      <c r="Q30" s="243"/>
      <c r="R30" s="378"/>
      <c r="S30" s="378"/>
    </row>
    <row r="31" spans="1:19" hidden="1" x14ac:dyDescent="0.2">
      <c r="A31" s="273"/>
      <c r="B31" s="419">
        <v>1201</v>
      </c>
      <c r="C31" s="281"/>
      <c r="D31" s="282"/>
      <c r="E31" s="448"/>
      <c r="F31" s="289"/>
      <c r="G31" s="289"/>
      <c r="H31" s="289"/>
      <c r="I31" s="289"/>
      <c r="J31" s="289"/>
      <c r="K31" s="371"/>
      <c r="L31" s="293"/>
      <c r="M31" s="293"/>
      <c r="N31" s="291">
        <f t="shared" si="0"/>
        <v>0</v>
      </c>
      <c r="O31" s="264">
        <f t="shared" si="1"/>
        <v>0</v>
      </c>
      <c r="P31" s="243"/>
      <c r="Q31" s="243"/>
      <c r="R31" s="378"/>
      <c r="S31" s="378"/>
    </row>
    <row r="32" spans="1:19" hidden="1" x14ac:dyDescent="0.2">
      <c r="A32" s="273"/>
      <c r="B32" s="419">
        <v>1201</v>
      </c>
      <c r="C32" s="281"/>
      <c r="D32" s="282"/>
      <c r="E32" s="288"/>
      <c r="F32" s="289"/>
      <c r="G32" s="289"/>
      <c r="H32" s="289"/>
      <c r="I32" s="289"/>
      <c r="J32" s="289"/>
      <c r="K32" s="371"/>
      <c r="L32" s="293"/>
      <c r="M32" s="293"/>
      <c r="N32" s="291">
        <f t="shared" si="0"/>
        <v>0</v>
      </c>
      <c r="O32" s="264">
        <f t="shared" si="1"/>
        <v>0</v>
      </c>
      <c r="P32" s="243"/>
      <c r="Q32" s="243"/>
      <c r="R32" s="378"/>
      <c r="S32" s="378"/>
    </row>
    <row r="33" spans="1:19" hidden="1" x14ac:dyDescent="0.2">
      <c r="A33" s="273"/>
      <c r="B33" s="419">
        <v>1201</v>
      </c>
      <c r="C33" s="281"/>
      <c r="D33" s="282"/>
      <c r="E33" s="288"/>
      <c r="F33" s="289"/>
      <c r="G33" s="289"/>
      <c r="H33" s="289"/>
      <c r="I33" s="289"/>
      <c r="J33" s="289"/>
      <c r="K33" s="371"/>
      <c r="L33" s="293"/>
      <c r="M33" s="293"/>
      <c r="N33" s="291">
        <f t="shared" si="0"/>
        <v>0</v>
      </c>
      <c r="O33" s="264">
        <f t="shared" si="1"/>
        <v>0</v>
      </c>
      <c r="P33" s="243"/>
      <c r="Q33" s="243"/>
      <c r="R33" s="378"/>
      <c r="S33" s="378"/>
    </row>
    <row r="34" spans="1:19" hidden="1" x14ac:dyDescent="0.2">
      <c r="A34" s="273"/>
      <c r="B34" s="419">
        <v>1201</v>
      </c>
      <c r="C34" s="281"/>
      <c r="D34" s="282"/>
      <c r="E34" s="288"/>
      <c r="F34" s="289"/>
      <c r="G34" s="289"/>
      <c r="H34" s="289"/>
      <c r="I34" s="289"/>
      <c r="J34" s="289"/>
      <c r="K34" s="371"/>
      <c r="L34" s="293"/>
      <c r="M34" s="293"/>
      <c r="N34" s="291">
        <f t="shared" si="0"/>
        <v>0</v>
      </c>
      <c r="O34" s="264">
        <f t="shared" si="1"/>
        <v>0</v>
      </c>
      <c r="P34" s="243"/>
      <c r="Q34" s="243"/>
      <c r="R34" s="378"/>
      <c r="S34" s="378"/>
    </row>
    <row r="35" spans="1:19" hidden="1" x14ac:dyDescent="0.2">
      <c r="A35" s="273"/>
      <c r="B35" s="419">
        <v>1201</v>
      </c>
      <c r="C35" s="281"/>
      <c r="D35" s="282"/>
      <c r="E35" s="288"/>
      <c r="F35" s="289"/>
      <c r="G35" s="289"/>
      <c r="H35" s="289"/>
      <c r="I35" s="289"/>
      <c r="J35" s="289"/>
      <c r="K35" s="371"/>
      <c r="L35" s="293"/>
      <c r="M35" s="293"/>
      <c r="N35" s="291">
        <f t="shared" si="0"/>
        <v>0</v>
      </c>
      <c r="O35" s="264">
        <f t="shared" si="1"/>
        <v>0</v>
      </c>
      <c r="P35" s="243"/>
      <c r="Q35" s="243"/>
      <c r="R35" s="378"/>
      <c r="S35" s="378"/>
    </row>
    <row r="36" spans="1:19" hidden="1" x14ac:dyDescent="0.2">
      <c r="A36" s="273"/>
      <c r="B36" s="419">
        <v>1201</v>
      </c>
      <c r="C36" s="281"/>
      <c r="D36" s="369"/>
      <c r="E36" s="447"/>
      <c r="F36" s="289"/>
      <c r="G36" s="289"/>
      <c r="H36" s="289"/>
      <c r="I36" s="289"/>
      <c r="J36" s="289"/>
      <c r="K36" s="371"/>
      <c r="L36" s="293"/>
      <c r="M36" s="293"/>
      <c r="N36" s="291">
        <f t="shared" si="0"/>
        <v>0</v>
      </c>
      <c r="O36" s="264">
        <f t="shared" si="1"/>
        <v>0</v>
      </c>
      <c r="P36" s="243"/>
      <c r="Q36" s="243"/>
      <c r="R36" s="378"/>
      <c r="S36" s="378"/>
    </row>
    <row r="37" spans="1:19" hidden="1" x14ac:dyDescent="0.2">
      <c r="A37" s="273"/>
      <c r="B37" s="419">
        <v>1201</v>
      </c>
      <c r="C37" s="281"/>
      <c r="D37" s="282"/>
      <c r="E37" s="448"/>
      <c r="F37" s="289"/>
      <c r="G37" s="289"/>
      <c r="H37" s="289"/>
      <c r="I37" s="289"/>
      <c r="J37" s="289"/>
      <c r="K37" s="371"/>
      <c r="L37" s="293"/>
      <c r="M37" s="293"/>
      <c r="N37" s="291">
        <f t="shared" si="0"/>
        <v>0</v>
      </c>
      <c r="O37" s="264">
        <f t="shared" si="1"/>
        <v>0</v>
      </c>
      <c r="P37" s="243"/>
      <c r="Q37" s="243"/>
      <c r="R37" s="378"/>
      <c r="S37" s="378"/>
    </row>
    <row r="38" spans="1:19" hidden="1" x14ac:dyDescent="0.2">
      <c r="A38" s="273"/>
      <c r="B38" s="419">
        <v>1201</v>
      </c>
      <c r="C38" s="281"/>
      <c r="D38" s="282"/>
      <c r="E38" s="288"/>
      <c r="F38" s="289"/>
      <c r="G38" s="289"/>
      <c r="H38" s="289"/>
      <c r="I38" s="289"/>
      <c r="J38" s="289"/>
      <c r="K38" s="371"/>
      <c r="L38" s="293"/>
      <c r="M38" s="293"/>
      <c r="N38" s="291">
        <f t="shared" si="0"/>
        <v>0</v>
      </c>
      <c r="O38" s="264">
        <f t="shared" si="1"/>
        <v>0</v>
      </c>
      <c r="P38" s="243"/>
      <c r="Q38" s="243"/>
      <c r="R38" s="378"/>
      <c r="S38" s="378"/>
    </row>
    <row r="39" spans="1:19" hidden="1" x14ac:dyDescent="0.2">
      <c r="A39" s="273"/>
      <c r="B39" s="419">
        <v>1201</v>
      </c>
      <c r="C39" s="281"/>
      <c r="D39" s="282"/>
      <c r="E39" s="288"/>
      <c r="F39" s="289"/>
      <c r="G39" s="289"/>
      <c r="H39" s="289"/>
      <c r="I39" s="289"/>
      <c r="J39" s="289"/>
      <c r="K39" s="371"/>
      <c r="L39" s="293"/>
      <c r="M39" s="293"/>
      <c r="N39" s="291">
        <f t="shared" si="0"/>
        <v>0</v>
      </c>
      <c r="O39" s="264">
        <f t="shared" si="1"/>
        <v>0</v>
      </c>
      <c r="P39" s="243"/>
      <c r="Q39" s="243"/>
      <c r="R39" s="378"/>
      <c r="S39" s="378"/>
    </row>
    <row r="40" spans="1:19" x14ac:dyDescent="0.2">
      <c r="A40" s="273"/>
      <c r="B40" s="419">
        <v>1204</v>
      </c>
      <c r="C40" s="281"/>
      <c r="D40" s="282" t="s">
        <v>427</v>
      </c>
      <c r="E40" s="288"/>
      <c r="F40" s="289"/>
      <c r="G40" s="289"/>
      <c r="H40" s="289"/>
      <c r="I40" s="289"/>
      <c r="J40" s="289">
        <v>15000</v>
      </c>
      <c r="K40" s="371"/>
      <c r="L40" s="293">
        <v>13500</v>
      </c>
      <c r="M40" s="293">
        <v>1500</v>
      </c>
      <c r="N40" s="291">
        <v>15000</v>
      </c>
      <c r="O40" s="264">
        <f t="shared" si="1"/>
        <v>0</v>
      </c>
      <c r="P40" s="243"/>
      <c r="Q40" s="243"/>
      <c r="R40" s="378"/>
      <c r="S40" s="378"/>
    </row>
    <row r="41" spans="1:19" x14ac:dyDescent="0.2">
      <c r="A41" s="273"/>
      <c r="B41" s="419">
        <v>1204</v>
      </c>
      <c r="C41" s="281"/>
      <c r="D41" s="282" t="s">
        <v>428</v>
      </c>
      <c r="E41" s="288"/>
      <c r="F41" s="289"/>
      <c r="G41" s="289"/>
      <c r="H41" s="289"/>
      <c r="I41" s="289"/>
      <c r="J41" s="289"/>
      <c r="K41" s="371">
        <v>20000</v>
      </c>
      <c r="L41" s="293">
        <v>10000</v>
      </c>
      <c r="M41" s="293">
        <v>10000</v>
      </c>
      <c r="N41" s="291">
        <v>20000</v>
      </c>
      <c r="O41" s="264">
        <v>0</v>
      </c>
      <c r="P41" s="243"/>
      <c r="Q41" s="243"/>
      <c r="R41" s="378"/>
      <c r="S41" s="378"/>
    </row>
    <row r="42" spans="1:19" x14ac:dyDescent="0.2">
      <c r="A42" s="296"/>
      <c r="B42" s="286">
        <v>1204</v>
      </c>
      <c r="C42" s="286"/>
      <c r="D42" s="272" t="s">
        <v>203</v>
      </c>
      <c r="E42" s="297">
        <f t="shared" ref="E42:M42" si="2">SUM(E19:E41)</f>
        <v>87500</v>
      </c>
      <c r="F42" s="298">
        <f t="shared" si="2"/>
        <v>25000</v>
      </c>
      <c r="G42" s="298">
        <f t="shared" si="2"/>
        <v>0</v>
      </c>
      <c r="H42" s="298">
        <f t="shared" si="2"/>
        <v>12000</v>
      </c>
      <c r="I42" s="298">
        <f t="shared" si="2"/>
        <v>3000</v>
      </c>
      <c r="J42" s="298">
        <f t="shared" si="2"/>
        <v>15000</v>
      </c>
      <c r="K42" s="373">
        <f t="shared" si="2"/>
        <v>20000</v>
      </c>
      <c r="L42" s="298">
        <f t="shared" si="2"/>
        <v>138250</v>
      </c>
      <c r="M42" s="298">
        <f t="shared" si="2"/>
        <v>24250</v>
      </c>
      <c r="N42" s="291">
        <f t="shared" ref="N42:N58" si="3">SUM(L42:M42)</f>
        <v>162500</v>
      </c>
      <c r="O42" s="264">
        <f t="shared" si="1"/>
        <v>0</v>
      </c>
      <c r="P42" s="243"/>
      <c r="Q42" s="243"/>
      <c r="R42" s="378"/>
      <c r="S42" s="378"/>
    </row>
    <row r="43" spans="1:19" ht="12.75" hidden="1" customHeight="1" x14ac:dyDescent="0.2">
      <c r="A43" s="273"/>
      <c r="B43" s="417">
        <v>1300</v>
      </c>
      <c r="C43" s="279"/>
      <c r="D43" s="299" t="s">
        <v>212</v>
      </c>
      <c r="E43" s="288"/>
      <c r="F43" s="289"/>
      <c r="G43" s="289"/>
      <c r="H43" s="289"/>
      <c r="I43" s="289"/>
      <c r="J43" s="289"/>
      <c r="K43" s="371"/>
      <c r="L43" s="293"/>
      <c r="M43" s="293"/>
      <c r="N43" s="291">
        <f t="shared" si="3"/>
        <v>0</v>
      </c>
      <c r="O43" s="264">
        <f t="shared" si="1"/>
        <v>0</v>
      </c>
      <c r="P43" s="243"/>
      <c r="Q43" s="243"/>
      <c r="R43" s="378"/>
      <c r="S43" s="378"/>
    </row>
    <row r="44" spans="1:19" ht="12.75" hidden="1" customHeight="1" x14ac:dyDescent="0.2">
      <c r="A44" s="273"/>
      <c r="B44" s="417"/>
      <c r="C44" s="279"/>
      <c r="D44" s="299" t="s">
        <v>200</v>
      </c>
      <c r="E44" s="288"/>
      <c r="F44" s="289"/>
      <c r="G44" s="289"/>
      <c r="H44" s="289"/>
      <c r="I44" s="289"/>
      <c r="J44" s="289"/>
      <c r="K44" s="371"/>
      <c r="L44" s="293"/>
      <c r="M44" s="293"/>
      <c r="N44" s="291">
        <f t="shared" si="3"/>
        <v>0</v>
      </c>
      <c r="O44" s="264">
        <f t="shared" si="1"/>
        <v>0</v>
      </c>
      <c r="P44" s="243"/>
      <c r="Q44" s="243"/>
      <c r="R44" s="378"/>
      <c r="S44" s="378"/>
    </row>
    <row r="45" spans="1:19" ht="12.75" hidden="1" customHeight="1" x14ac:dyDescent="0.2">
      <c r="A45" s="273"/>
      <c r="B45" s="419">
        <v>1301</v>
      </c>
      <c r="C45" s="281"/>
      <c r="D45" s="283"/>
      <c r="E45" s="288">
        <v>0</v>
      </c>
      <c r="F45" s="289"/>
      <c r="G45" s="289"/>
      <c r="H45" s="289"/>
      <c r="I45" s="289"/>
      <c r="J45" s="289"/>
      <c r="K45" s="371"/>
      <c r="L45" s="293">
        <v>0</v>
      </c>
      <c r="M45" s="293">
        <v>0</v>
      </c>
      <c r="N45" s="291">
        <f t="shared" si="3"/>
        <v>0</v>
      </c>
      <c r="O45" s="264">
        <f t="shared" si="1"/>
        <v>0</v>
      </c>
      <c r="P45" s="243"/>
      <c r="Q45" s="243"/>
      <c r="R45" s="378"/>
      <c r="S45" s="378"/>
    </row>
    <row r="46" spans="1:19" ht="12.75" hidden="1" customHeight="1" x14ac:dyDescent="0.2">
      <c r="A46" s="273"/>
      <c r="B46" s="419">
        <v>1302</v>
      </c>
      <c r="C46" s="281"/>
      <c r="D46" s="283"/>
      <c r="E46" s="288">
        <v>0</v>
      </c>
      <c r="F46" s="289"/>
      <c r="G46" s="289"/>
      <c r="H46" s="289"/>
      <c r="I46" s="289"/>
      <c r="J46" s="289"/>
      <c r="K46" s="371"/>
      <c r="L46" s="293">
        <v>0</v>
      </c>
      <c r="M46" s="293">
        <v>0</v>
      </c>
      <c r="N46" s="291">
        <f t="shared" si="3"/>
        <v>0</v>
      </c>
      <c r="O46" s="264">
        <f t="shared" si="1"/>
        <v>0</v>
      </c>
      <c r="P46" s="243"/>
      <c r="Q46" s="243"/>
      <c r="R46" s="378"/>
      <c r="S46" s="378"/>
    </row>
    <row r="47" spans="1:19" ht="12.75" hidden="1" customHeight="1" x14ac:dyDescent="0.2">
      <c r="A47" s="273"/>
      <c r="B47" s="419">
        <v>1303</v>
      </c>
      <c r="C47" s="281"/>
      <c r="D47" s="283"/>
      <c r="E47" s="288">
        <v>0</v>
      </c>
      <c r="F47" s="289"/>
      <c r="G47" s="289"/>
      <c r="H47" s="289"/>
      <c r="I47" s="289"/>
      <c r="J47" s="289"/>
      <c r="K47" s="371"/>
      <c r="L47" s="293">
        <v>0</v>
      </c>
      <c r="M47" s="293">
        <v>0</v>
      </c>
      <c r="N47" s="291">
        <f t="shared" si="3"/>
        <v>0</v>
      </c>
      <c r="O47" s="264">
        <f t="shared" si="1"/>
        <v>0</v>
      </c>
      <c r="P47" s="243"/>
      <c r="Q47" s="243"/>
      <c r="R47" s="378"/>
      <c r="S47" s="378"/>
    </row>
    <row r="48" spans="1:19" ht="12.75" hidden="1" customHeight="1" x14ac:dyDescent="0.2">
      <c r="A48" s="273"/>
      <c r="B48" s="419">
        <v>1399</v>
      </c>
      <c r="C48" s="281"/>
      <c r="D48" s="283" t="s">
        <v>203</v>
      </c>
      <c r="E48" s="297">
        <f>SUM(E43:E47)</f>
        <v>0</v>
      </c>
      <c r="F48" s="298"/>
      <c r="G48" s="298"/>
      <c r="H48" s="298"/>
      <c r="I48" s="298"/>
      <c r="J48" s="298"/>
      <c r="K48" s="373"/>
      <c r="L48" s="298">
        <f>SUM(L43:L47)</f>
        <v>0</v>
      </c>
      <c r="M48" s="298">
        <f>SUM(M43:M47)</f>
        <v>0</v>
      </c>
      <c r="N48" s="291">
        <f t="shared" si="3"/>
        <v>0</v>
      </c>
      <c r="O48" s="264">
        <f t="shared" si="1"/>
        <v>0</v>
      </c>
      <c r="P48" s="243"/>
      <c r="Q48" s="243"/>
      <c r="R48" s="378"/>
      <c r="S48" s="378"/>
    </row>
    <row r="49" spans="1:19" ht="12.75" hidden="1" customHeight="1" x14ac:dyDescent="0.2">
      <c r="A49" s="273"/>
      <c r="B49" s="417">
        <v>1400</v>
      </c>
      <c r="C49" s="279"/>
      <c r="D49" s="299" t="s">
        <v>218</v>
      </c>
      <c r="E49" s="288"/>
      <c r="F49" s="289"/>
      <c r="G49" s="289"/>
      <c r="H49" s="289"/>
      <c r="I49" s="289"/>
      <c r="J49" s="289"/>
      <c r="K49" s="371"/>
      <c r="L49" s="293"/>
      <c r="M49" s="293"/>
      <c r="N49" s="291">
        <f t="shared" si="3"/>
        <v>0</v>
      </c>
      <c r="O49" s="264">
        <f t="shared" si="1"/>
        <v>0</v>
      </c>
      <c r="P49" s="243"/>
      <c r="Q49" s="243"/>
      <c r="R49" s="378"/>
      <c r="S49" s="378"/>
    </row>
    <row r="50" spans="1:19" ht="12.75" hidden="1" customHeight="1" x14ac:dyDescent="0.2">
      <c r="A50" s="273"/>
      <c r="B50" s="419">
        <v>1401</v>
      </c>
      <c r="C50" s="281"/>
      <c r="D50" s="283"/>
      <c r="E50" s="288">
        <v>0</v>
      </c>
      <c r="F50" s="289"/>
      <c r="G50" s="289"/>
      <c r="H50" s="289"/>
      <c r="I50" s="289"/>
      <c r="J50" s="289"/>
      <c r="K50" s="371"/>
      <c r="L50" s="293">
        <v>0</v>
      </c>
      <c r="M50" s="293">
        <v>0</v>
      </c>
      <c r="N50" s="291">
        <f t="shared" si="3"/>
        <v>0</v>
      </c>
      <c r="O50" s="264">
        <f t="shared" si="1"/>
        <v>0</v>
      </c>
      <c r="P50" s="243"/>
      <c r="Q50" s="243"/>
      <c r="R50" s="378"/>
      <c r="S50" s="378"/>
    </row>
    <row r="51" spans="1:19" ht="12.75" hidden="1" customHeight="1" x14ac:dyDescent="0.2">
      <c r="A51" s="273"/>
      <c r="B51" s="419">
        <v>1402</v>
      </c>
      <c r="C51" s="281"/>
      <c r="D51" s="283"/>
      <c r="E51" s="288">
        <v>0</v>
      </c>
      <c r="F51" s="289"/>
      <c r="G51" s="289"/>
      <c r="H51" s="289"/>
      <c r="I51" s="289"/>
      <c r="J51" s="289"/>
      <c r="K51" s="371"/>
      <c r="L51" s="293">
        <v>0</v>
      </c>
      <c r="M51" s="293">
        <v>0</v>
      </c>
      <c r="N51" s="291">
        <f t="shared" si="3"/>
        <v>0</v>
      </c>
      <c r="O51" s="264">
        <f t="shared" si="1"/>
        <v>0</v>
      </c>
      <c r="P51" s="243"/>
      <c r="Q51" s="243"/>
      <c r="R51" s="378"/>
      <c r="S51" s="378"/>
    </row>
    <row r="52" spans="1:19" ht="12.75" hidden="1" customHeight="1" x14ac:dyDescent="0.2">
      <c r="A52" s="273"/>
      <c r="B52" s="419">
        <v>1403</v>
      </c>
      <c r="C52" s="281"/>
      <c r="D52" s="283"/>
      <c r="E52" s="288">
        <v>0</v>
      </c>
      <c r="F52" s="289"/>
      <c r="G52" s="289"/>
      <c r="H52" s="289"/>
      <c r="I52" s="289"/>
      <c r="J52" s="289"/>
      <c r="K52" s="371"/>
      <c r="L52" s="293">
        <v>0</v>
      </c>
      <c r="M52" s="293">
        <v>0</v>
      </c>
      <c r="N52" s="291">
        <f t="shared" si="3"/>
        <v>0</v>
      </c>
      <c r="O52" s="264">
        <f t="shared" si="1"/>
        <v>0</v>
      </c>
      <c r="P52" s="243"/>
      <c r="Q52" s="243"/>
      <c r="R52" s="378"/>
      <c r="S52" s="378"/>
    </row>
    <row r="53" spans="1:19" ht="12.75" hidden="1" customHeight="1" x14ac:dyDescent="0.2">
      <c r="A53" s="273"/>
      <c r="B53" s="419">
        <v>1499</v>
      </c>
      <c r="C53" s="281"/>
      <c r="D53" s="283" t="s">
        <v>203</v>
      </c>
      <c r="E53" s="297">
        <f>SUM(E50:E52)</f>
        <v>0</v>
      </c>
      <c r="F53" s="298"/>
      <c r="G53" s="298"/>
      <c r="H53" s="298"/>
      <c r="I53" s="298"/>
      <c r="J53" s="298"/>
      <c r="K53" s="373"/>
      <c r="L53" s="298">
        <f>SUM(L50:L52)</f>
        <v>0</v>
      </c>
      <c r="M53" s="298">
        <f>SUM(M50:M52)</f>
        <v>0</v>
      </c>
      <c r="N53" s="291">
        <f t="shared" si="3"/>
        <v>0</v>
      </c>
      <c r="O53" s="264">
        <f t="shared" si="1"/>
        <v>0</v>
      </c>
      <c r="P53" s="243"/>
      <c r="Q53" s="243"/>
      <c r="R53" s="378"/>
      <c r="S53" s="378"/>
    </row>
    <row r="54" spans="1:19" x14ac:dyDescent="0.2">
      <c r="A54" s="269"/>
      <c r="B54" s="417">
        <v>1600</v>
      </c>
      <c r="C54" s="279" t="s">
        <v>22</v>
      </c>
      <c r="D54" s="299" t="s">
        <v>224</v>
      </c>
      <c r="E54" s="288"/>
      <c r="F54" s="289"/>
      <c r="G54" s="289"/>
      <c r="H54" s="289"/>
      <c r="I54" s="289"/>
      <c r="J54" s="289"/>
      <c r="K54" s="371"/>
      <c r="L54" s="293"/>
      <c r="M54" s="293"/>
      <c r="N54" s="291">
        <f t="shared" si="3"/>
        <v>0</v>
      </c>
      <c r="O54" s="264">
        <f t="shared" si="1"/>
        <v>0</v>
      </c>
      <c r="P54" s="243"/>
      <c r="Q54" s="243"/>
      <c r="R54" s="378"/>
      <c r="S54" s="378"/>
    </row>
    <row r="55" spans="1:19" x14ac:dyDescent="0.2">
      <c r="A55" s="273"/>
      <c r="B55" s="419">
        <v>1604</v>
      </c>
      <c r="C55" s="281">
        <v>11</v>
      </c>
      <c r="D55" s="287" t="s">
        <v>429</v>
      </c>
      <c r="E55" s="288">
        <v>0</v>
      </c>
      <c r="F55" s="289">
        <v>0</v>
      </c>
      <c r="G55" s="289">
        <v>15000</v>
      </c>
      <c r="H55" s="289"/>
      <c r="I55" s="289">
        <v>0</v>
      </c>
      <c r="J55" s="289"/>
      <c r="K55" s="371">
        <v>0</v>
      </c>
      <c r="L55" s="289">
        <v>7500</v>
      </c>
      <c r="M55" s="289">
        <v>7500</v>
      </c>
      <c r="N55" s="291">
        <f t="shared" si="3"/>
        <v>15000</v>
      </c>
      <c r="O55" s="264">
        <f t="shared" si="1"/>
        <v>0</v>
      </c>
      <c r="P55" s="243"/>
      <c r="Q55" s="243"/>
      <c r="R55" s="378"/>
      <c r="S55" s="378"/>
    </row>
    <row r="56" spans="1:19" x14ac:dyDescent="0.2">
      <c r="A56" s="273"/>
      <c r="B56" s="419">
        <v>1604</v>
      </c>
      <c r="C56" s="281">
        <v>12</v>
      </c>
      <c r="D56" s="287" t="s">
        <v>430</v>
      </c>
      <c r="E56" s="288">
        <v>0</v>
      </c>
      <c r="F56" s="289">
        <v>0</v>
      </c>
      <c r="G56" s="289">
        <v>0</v>
      </c>
      <c r="H56" s="289">
        <v>15000</v>
      </c>
      <c r="I56" s="289">
        <v>0</v>
      </c>
      <c r="J56" s="289"/>
      <c r="K56" s="371">
        <v>0</v>
      </c>
      <c r="L56" s="289">
        <v>7500</v>
      </c>
      <c r="M56" s="289">
        <v>7500</v>
      </c>
      <c r="N56" s="291">
        <f t="shared" si="3"/>
        <v>15000</v>
      </c>
      <c r="O56" s="264">
        <f t="shared" si="1"/>
        <v>0</v>
      </c>
      <c r="P56" s="243"/>
      <c r="Q56" s="243"/>
      <c r="R56" s="378"/>
      <c r="S56" s="378"/>
    </row>
    <row r="57" spans="1:19" x14ac:dyDescent="0.2">
      <c r="A57" s="273"/>
      <c r="B57" s="419">
        <v>1604</v>
      </c>
      <c r="C57" s="281"/>
      <c r="D57" s="295"/>
      <c r="E57" s="288">
        <v>0</v>
      </c>
      <c r="F57" s="289">
        <v>0</v>
      </c>
      <c r="G57" s="289">
        <v>0</v>
      </c>
      <c r="H57" s="289">
        <v>0</v>
      </c>
      <c r="I57" s="289">
        <v>0</v>
      </c>
      <c r="J57" s="289"/>
      <c r="K57" s="371">
        <v>0</v>
      </c>
      <c r="L57" s="289">
        <v>0</v>
      </c>
      <c r="M57" s="289">
        <v>0</v>
      </c>
      <c r="N57" s="291">
        <f t="shared" si="3"/>
        <v>0</v>
      </c>
      <c r="O57" s="264">
        <f t="shared" si="1"/>
        <v>0</v>
      </c>
      <c r="P57" s="243"/>
      <c r="Q57" s="243"/>
      <c r="R57" s="378"/>
      <c r="S57" s="378"/>
    </row>
    <row r="58" spans="1:19" x14ac:dyDescent="0.2">
      <c r="A58" s="300"/>
      <c r="B58" s="301">
        <v>1604</v>
      </c>
      <c r="C58" s="302"/>
      <c r="D58" s="303" t="s">
        <v>203</v>
      </c>
      <c r="E58" s="297">
        <f t="shared" ref="E58:M58" si="4">SUM(E55:E57)</f>
        <v>0</v>
      </c>
      <c r="F58" s="298">
        <f t="shared" si="4"/>
        <v>0</v>
      </c>
      <c r="G58" s="298">
        <f t="shared" si="4"/>
        <v>15000</v>
      </c>
      <c r="H58" s="298">
        <f t="shared" si="4"/>
        <v>15000</v>
      </c>
      <c r="I58" s="298">
        <f t="shared" si="4"/>
        <v>0</v>
      </c>
      <c r="J58" s="298">
        <f t="shared" si="4"/>
        <v>0</v>
      </c>
      <c r="K58" s="373">
        <f t="shared" si="4"/>
        <v>0</v>
      </c>
      <c r="L58" s="298">
        <f t="shared" si="4"/>
        <v>15000</v>
      </c>
      <c r="M58" s="298">
        <f t="shared" si="4"/>
        <v>15000</v>
      </c>
      <c r="N58" s="291">
        <f t="shared" si="3"/>
        <v>30000</v>
      </c>
      <c r="O58" s="264">
        <f t="shared" si="1"/>
        <v>0</v>
      </c>
      <c r="P58" s="243"/>
      <c r="Q58" s="243"/>
      <c r="R58" s="378"/>
      <c r="S58" s="378"/>
    </row>
    <row r="59" spans="1:19" ht="15" thickBot="1" x14ac:dyDescent="0.25">
      <c r="A59" s="304"/>
      <c r="B59" s="305"/>
      <c r="C59" s="306"/>
      <c r="D59" s="307" t="s">
        <v>229</v>
      </c>
      <c r="E59" s="308">
        <f t="shared" ref="E59:J59" si="5">SUM(E58,E53,E48,E42,E17)</f>
        <v>87500</v>
      </c>
      <c r="F59" s="309">
        <f t="shared" si="5"/>
        <v>25000</v>
      </c>
      <c r="G59" s="309">
        <f t="shared" si="5"/>
        <v>15000</v>
      </c>
      <c r="H59" s="309">
        <f t="shared" si="5"/>
        <v>27000</v>
      </c>
      <c r="I59" s="309">
        <f t="shared" si="5"/>
        <v>3000</v>
      </c>
      <c r="J59" s="309">
        <f t="shared" si="5"/>
        <v>15000</v>
      </c>
      <c r="K59" s="374">
        <v>20000</v>
      </c>
      <c r="L59" s="309">
        <f>SUM(L16+L42+L58)</f>
        <v>153250</v>
      </c>
      <c r="M59" s="309">
        <f>SUM(M16+M42+M58)</f>
        <v>39250</v>
      </c>
      <c r="N59" s="310">
        <f>SUM(L59:M59)</f>
        <v>192500</v>
      </c>
      <c r="O59" s="264">
        <f t="shared" si="1"/>
        <v>0</v>
      </c>
      <c r="P59" s="243"/>
      <c r="Q59" s="243"/>
      <c r="R59" s="378"/>
      <c r="S59" s="378"/>
    </row>
    <row r="60" spans="1:19" x14ac:dyDescent="0.2">
      <c r="A60" s="268">
        <v>20</v>
      </c>
      <c r="B60" s="417" t="s">
        <v>230</v>
      </c>
      <c r="C60" s="279"/>
      <c r="D60" s="418"/>
      <c r="E60" s="288"/>
      <c r="F60" s="289"/>
      <c r="G60" s="289"/>
      <c r="H60" s="289"/>
      <c r="I60" s="289"/>
      <c r="J60" s="289"/>
      <c r="K60" s="371"/>
      <c r="L60" s="293"/>
      <c r="M60" s="293"/>
      <c r="N60" s="291"/>
      <c r="O60" s="264"/>
      <c r="P60" s="243"/>
      <c r="Q60" s="243"/>
      <c r="R60" s="378"/>
      <c r="S60" s="378"/>
    </row>
    <row r="61" spans="1:19" x14ac:dyDescent="0.2">
      <c r="A61" s="273"/>
      <c r="B61" s="417">
        <v>2100</v>
      </c>
      <c r="C61" s="279" t="s">
        <v>22</v>
      </c>
      <c r="D61" s="312" t="s">
        <v>232</v>
      </c>
      <c r="E61" s="288"/>
      <c r="F61" s="289"/>
      <c r="G61" s="289"/>
      <c r="H61" s="289"/>
      <c r="I61" s="289"/>
      <c r="J61" s="289"/>
      <c r="K61" s="371"/>
      <c r="L61" s="293"/>
      <c r="M61" s="293"/>
      <c r="N61" s="291"/>
      <c r="O61" s="264"/>
      <c r="P61" s="243"/>
      <c r="Q61" s="243"/>
      <c r="R61" s="378"/>
      <c r="S61" s="378"/>
    </row>
    <row r="62" spans="1:19" x14ac:dyDescent="0.2">
      <c r="A62" s="273"/>
      <c r="B62" s="417"/>
      <c r="C62" s="279"/>
      <c r="D62" s="312" t="s">
        <v>233</v>
      </c>
      <c r="E62" s="288"/>
      <c r="F62" s="289"/>
      <c r="G62" s="289"/>
      <c r="H62" s="289"/>
      <c r="I62" s="289"/>
      <c r="J62" s="289"/>
      <c r="K62" s="371"/>
      <c r="L62" s="293"/>
      <c r="M62" s="293"/>
      <c r="N62" s="291"/>
      <c r="O62" s="264"/>
      <c r="P62" s="243"/>
      <c r="Q62" s="243"/>
      <c r="R62" s="378"/>
      <c r="S62" s="378"/>
    </row>
    <row r="63" spans="1:19" x14ac:dyDescent="0.2">
      <c r="A63" s="273"/>
      <c r="B63" s="419">
        <v>2104</v>
      </c>
      <c r="C63" s="281"/>
      <c r="D63" s="244"/>
      <c r="E63" s="288"/>
      <c r="F63" s="289">
        <v>0</v>
      </c>
      <c r="G63" s="289">
        <v>0</v>
      </c>
      <c r="H63" s="289">
        <v>0</v>
      </c>
      <c r="I63" s="289">
        <v>0</v>
      </c>
      <c r="J63" s="289"/>
      <c r="K63" s="371">
        <v>0</v>
      </c>
      <c r="L63" s="293">
        <v>0</v>
      </c>
      <c r="M63" s="293">
        <v>0</v>
      </c>
      <c r="N63" s="291">
        <f t="shared" ref="N63:N70" si="6">SUM(L63:M63)</f>
        <v>0</v>
      </c>
      <c r="O63" s="264">
        <f t="shared" ref="O63:O69" si="7">SUM(E63:K63)-N63</f>
        <v>0</v>
      </c>
      <c r="P63" s="243"/>
      <c r="Q63" s="243"/>
      <c r="R63" s="378"/>
      <c r="S63" s="378"/>
    </row>
    <row r="64" spans="1:19" x14ac:dyDescent="0.2">
      <c r="A64" s="300"/>
      <c r="B64" s="301">
        <v>2104</v>
      </c>
      <c r="C64" s="302"/>
      <c r="D64" s="303" t="s">
        <v>203</v>
      </c>
      <c r="E64" s="297">
        <f t="shared" ref="E64:M64" si="8">SUM(E63:E63)</f>
        <v>0</v>
      </c>
      <c r="F64" s="298">
        <f t="shared" si="8"/>
        <v>0</v>
      </c>
      <c r="G64" s="298">
        <f t="shared" si="8"/>
        <v>0</v>
      </c>
      <c r="H64" s="298">
        <f t="shared" si="8"/>
        <v>0</v>
      </c>
      <c r="I64" s="298">
        <f t="shared" si="8"/>
        <v>0</v>
      </c>
      <c r="J64" s="298"/>
      <c r="K64" s="373">
        <f t="shared" si="8"/>
        <v>0</v>
      </c>
      <c r="L64" s="314">
        <f t="shared" si="8"/>
        <v>0</v>
      </c>
      <c r="M64" s="314">
        <f t="shared" si="8"/>
        <v>0</v>
      </c>
      <c r="N64" s="291">
        <f t="shared" si="6"/>
        <v>0</v>
      </c>
      <c r="O64" s="264">
        <f t="shared" si="7"/>
        <v>0</v>
      </c>
      <c r="P64" s="243"/>
      <c r="Q64" s="243"/>
      <c r="R64" s="378"/>
      <c r="S64" s="378"/>
    </row>
    <row r="65" spans="1:19" x14ac:dyDescent="0.2">
      <c r="A65" s="273"/>
      <c r="B65" s="417">
        <v>2200</v>
      </c>
      <c r="C65" s="279" t="s">
        <v>22</v>
      </c>
      <c r="D65" s="312" t="s">
        <v>239</v>
      </c>
      <c r="E65" s="288"/>
      <c r="F65" s="289"/>
      <c r="G65" s="289"/>
      <c r="H65" s="289"/>
      <c r="I65" s="289"/>
      <c r="J65" s="289"/>
      <c r="K65" s="371"/>
      <c r="L65" s="293"/>
      <c r="M65" s="293"/>
      <c r="N65" s="291">
        <f t="shared" si="6"/>
        <v>0</v>
      </c>
      <c r="O65" s="264">
        <f t="shared" si="7"/>
        <v>0</v>
      </c>
      <c r="P65" s="243"/>
      <c r="Q65" s="243"/>
      <c r="R65" s="378"/>
      <c r="S65" s="378"/>
    </row>
    <row r="66" spans="1:19" x14ac:dyDescent="0.2">
      <c r="A66" s="273"/>
      <c r="B66" s="417"/>
      <c r="C66" s="279"/>
      <c r="D66" s="312" t="s">
        <v>240</v>
      </c>
      <c r="E66" s="288"/>
      <c r="F66" s="289"/>
      <c r="G66" s="289"/>
      <c r="H66" s="289"/>
      <c r="I66" s="289"/>
      <c r="J66" s="289"/>
      <c r="K66" s="371"/>
      <c r="L66" s="293"/>
      <c r="M66" s="293"/>
      <c r="N66" s="291">
        <f t="shared" si="6"/>
        <v>0</v>
      </c>
      <c r="O66" s="264">
        <f t="shared" si="7"/>
        <v>0</v>
      </c>
      <c r="P66" s="243"/>
      <c r="Q66" s="243"/>
      <c r="R66" s="378"/>
      <c r="S66" s="378"/>
    </row>
    <row r="67" spans="1:19" x14ac:dyDescent="0.2">
      <c r="A67" s="273"/>
      <c r="B67" s="419">
        <v>2204</v>
      </c>
      <c r="C67" s="281"/>
      <c r="D67" s="282" t="s">
        <v>431</v>
      </c>
      <c r="E67" s="288">
        <v>60000</v>
      </c>
      <c r="F67" s="289">
        <v>0</v>
      </c>
      <c r="G67" s="289">
        <v>0</v>
      </c>
      <c r="H67" s="289">
        <v>0</v>
      </c>
      <c r="I67" s="289">
        <v>0</v>
      </c>
      <c r="J67" s="289"/>
      <c r="K67" s="371">
        <v>0</v>
      </c>
      <c r="L67" s="288">
        <v>54000</v>
      </c>
      <c r="M67" s="289">
        <v>6000</v>
      </c>
      <c r="N67" s="291">
        <f t="shared" si="6"/>
        <v>60000</v>
      </c>
      <c r="O67" s="264">
        <f t="shared" si="7"/>
        <v>0</v>
      </c>
      <c r="P67" s="243"/>
      <c r="Q67" s="243"/>
      <c r="R67" s="378"/>
      <c r="S67" s="378"/>
    </row>
    <row r="68" spans="1:19" x14ac:dyDescent="0.2">
      <c r="A68" s="273"/>
      <c r="B68" s="419">
        <v>2204</v>
      </c>
      <c r="C68" s="281"/>
      <c r="D68" s="282" t="s">
        <v>432</v>
      </c>
      <c r="E68" s="288">
        <v>37500</v>
      </c>
      <c r="F68" s="289">
        <v>0</v>
      </c>
      <c r="G68" s="289">
        <v>0</v>
      </c>
      <c r="H68" s="289">
        <v>0</v>
      </c>
      <c r="I68" s="289">
        <v>0</v>
      </c>
      <c r="J68" s="289"/>
      <c r="K68" s="371">
        <v>0</v>
      </c>
      <c r="L68" s="288">
        <v>33750</v>
      </c>
      <c r="M68" s="289">
        <v>3750</v>
      </c>
      <c r="N68" s="291">
        <f t="shared" si="6"/>
        <v>37500</v>
      </c>
      <c r="O68" s="264">
        <f t="shared" si="7"/>
        <v>0</v>
      </c>
      <c r="P68" s="243"/>
      <c r="Q68" s="243"/>
      <c r="R68" s="378"/>
      <c r="S68" s="378"/>
    </row>
    <row r="69" spans="1:19" x14ac:dyDescent="0.2">
      <c r="A69" s="273"/>
      <c r="B69" s="419">
        <v>2204</v>
      </c>
      <c r="C69" s="281"/>
      <c r="D69" s="282" t="s">
        <v>433</v>
      </c>
      <c r="E69" s="288">
        <v>23000</v>
      </c>
      <c r="F69" s="289">
        <v>0</v>
      </c>
      <c r="G69" s="289">
        <v>0</v>
      </c>
      <c r="H69" s="289">
        <v>0</v>
      </c>
      <c r="I69" s="289">
        <v>0</v>
      </c>
      <c r="J69" s="289"/>
      <c r="K69" s="371">
        <v>0</v>
      </c>
      <c r="L69" s="288">
        <v>20700</v>
      </c>
      <c r="M69" s="289">
        <v>2300</v>
      </c>
      <c r="N69" s="291">
        <f t="shared" si="6"/>
        <v>23000</v>
      </c>
      <c r="O69" s="264">
        <f t="shared" si="7"/>
        <v>0</v>
      </c>
      <c r="P69" s="243"/>
      <c r="Q69" s="243"/>
      <c r="R69" s="378"/>
      <c r="S69" s="378"/>
    </row>
    <row r="70" spans="1:19" x14ac:dyDescent="0.2">
      <c r="A70" s="273"/>
      <c r="B70" s="419"/>
      <c r="C70" s="281"/>
      <c r="D70" s="282" t="s">
        <v>394</v>
      </c>
      <c r="E70" s="288">
        <v>30000</v>
      </c>
      <c r="F70" s="289"/>
      <c r="G70" s="289"/>
      <c r="H70" s="289"/>
      <c r="I70" s="289"/>
      <c r="J70" s="289"/>
      <c r="K70" s="371"/>
      <c r="L70" s="288">
        <v>27000</v>
      </c>
      <c r="M70" s="289">
        <v>3000</v>
      </c>
      <c r="N70" s="291">
        <f t="shared" si="6"/>
        <v>30000</v>
      </c>
      <c r="O70" s="264"/>
      <c r="P70" s="243"/>
      <c r="Q70" s="243"/>
      <c r="R70" s="378"/>
      <c r="S70" s="378"/>
    </row>
    <row r="71" spans="1:19" x14ac:dyDescent="0.2">
      <c r="A71" s="273"/>
      <c r="B71" s="419"/>
      <c r="C71" s="281"/>
      <c r="D71" s="282" t="s">
        <v>434</v>
      </c>
      <c r="E71" s="288">
        <v>20000</v>
      </c>
      <c r="F71" s="289"/>
      <c r="G71" s="289"/>
      <c r="H71" s="289"/>
      <c r="I71" s="289"/>
      <c r="J71" s="289"/>
      <c r="K71" s="371"/>
      <c r="L71" s="288">
        <v>18000</v>
      </c>
      <c r="M71" s="289">
        <v>2000</v>
      </c>
      <c r="N71" s="291"/>
      <c r="O71" s="264"/>
      <c r="P71" s="243"/>
      <c r="Q71" s="243"/>
      <c r="R71" s="378"/>
      <c r="S71" s="378"/>
    </row>
    <row r="72" spans="1:19" x14ac:dyDescent="0.2">
      <c r="A72" s="273"/>
      <c r="B72" s="419"/>
      <c r="C72" s="281"/>
      <c r="D72" s="369" t="s">
        <v>435</v>
      </c>
      <c r="E72" s="447">
        <v>10000</v>
      </c>
      <c r="F72" s="289"/>
      <c r="G72" s="289"/>
      <c r="H72" s="289"/>
      <c r="I72" s="289"/>
      <c r="J72" s="289"/>
      <c r="K72" s="371"/>
      <c r="L72" s="447">
        <v>0</v>
      </c>
      <c r="M72" s="289">
        <v>10000</v>
      </c>
      <c r="N72" s="291"/>
      <c r="O72" s="264"/>
      <c r="P72" s="243"/>
      <c r="Q72" s="243"/>
      <c r="R72" s="378"/>
      <c r="S72" s="378"/>
    </row>
    <row r="73" spans="1:19" x14ac:dyDescent="0.2">
      <c r="A73" s="300"/>
      <c r="B73" s="301">
        <v>2204</v>
      </c>
      <c r="C73" s="302"/>
      <c r="D73" s="303" t="s">
        <v>203</v>
      </c>
      <c r="E73" s="297">
        <f>SUM(E67:E72)</f>
        <v>180500</v>
      </c>
      <c r="F73" s="298">
        <f t="shared" ref="F73:K73" si="9">SUM(F67:F69)</f>
        <v>0</v>
      </c>
      <c r="G73" s="298">
        <f t="shared" si="9"/>
        <v>0</v>
      </c>
      <c r="H73" s="298">
        <f t="shared" si="9"/>
        <v>0</v>
      </c>
      <c r="I73" s="298">
        <f t="shared" si="9"/>
        <v>0</v>
      </c>
      <c r="J73" s="298"/>
      <c r="K73" s="373">
        <f t="shared" si="9"/>
        <v>0</v>
      </c>
      <c r="L73" s="298">
        <f>SUM(L67:L72)</f>
        <v>153450</v>
      </c>
      <c r="M73" s="298">
        <f>SUM(M67:M72)</f>
        <v>27050</v>
      </c>
      <c r="N73" s="291">
        <f>SUM(L73:M73)</f>
        <v>180500</v>
      </c>
      <c r="O73" s="264">
        <f>SUM(E73:K73)-N73</f>
        <v>0</v>
      </c>
      <c r="P73" s="243"/>
      <c r="Q73" s="243"/>
      <c r="R73" s="378"/>
      <c r="S73" s="378"/>
    </row>
    <row r="74" spans="1:19" x14ac:dyDescent="0.2">
      <c r="A74" s="273"/>
      <c r="B74" s="417">
        <v>2300</v>
      </c>
      <c r="C74" s="279" t="s">
        <v>22</v>
      </c>
      <c r="D74" s="312" t="s">
        <v>246</v>
      </c>
      <c r="E74" s="288"/>
      <c r="F74" s="289"/>
      <c r="G74" s="289"/>
      <c r="H74" s="289"/>
      <c r="I74" s="289"/>
      <c r="J74" s="289"/>
      <c r="K74" s="371"/>
      <c r="L74" s="293"/>
      <c r="M74" s="293"/>
      <c r="N74" s="291">
        <f>SUM(L74:M74)</f>
        <v>0</v>
      </c>
      <c r="O74" s="264">
        <f>SUM(E74:K74)-N74</f>
        <v>0</v>
      </c>
      <c r="P74" s="243"/>
      <c r="Q74" s="243"/>
      <c r="R74" s="378"/>
      <c r="S74" s="378"/>
    </row>
    <row r="75" spans="1:19" x14ac:dyDescent="0.2">
      <c r="A75" s="273"/>
      <c r="B75" s="419">
        <v>2304</v>
      </c>
      <c r="C75" s="281">
        <v>12</v>
      </c>
      <c r="D75" s="282"/>
      <c r="E75" s="288">
        <f>SUM(L75:M75)</f>
        <v>0</v>
      </c>
      <c r="F75" s="289">
        <v>0</v>
      </c>
      <c r="G75" s="289">
        <v>0</v>
      </c>
      <c r="H75" s="289">
        <v>0</v>
      </c>
      <c r="I75" s="289">
        <v>0</v>
      </c>
      <c r="J75" s="289"/>
      <c r="K75" s="371">
        <v>0</v>
      </c>
      <c r="L75" s="293">
        <v>0</v>
      </c>
      <c r="M75" s="293">
        <v>0</v>
      </c>
      <c r="N75" s="291">
        <f>SUM(L75:M75)</f>
        <v>0</v>
      </c>
      <c r="O75" s="264">
        <f>SUM(E75:K75)-N75</f>
        <v>0</v>
      </c>
      <c r="P75" s="243"/>
      <c r="Q75" s="243"/>
      <c r="R75" s="378"/>
      <c r="S75" s="378"/>
    </row>
    <row r="76" spans="1:19" x14ac:dyDescent="0.2">
      <c r="A76" s="300"/>
      <c r="B76" s="301">
        <v>2304</v>
      </c>
      <c r="C76" s="302"/>
      <c r="D76" s="303" t="s">
        <v>203</v>
      </c>
      <c r="E76" s="297">
        <f t="shared" ref="E76:M76" si="10">SUM(E75:E75)</f>
        <v>0</v>
      </c>
      <c r="F76" s="298">
        <f t="shared" si="10"/>
        <v>0</v>
      </c>
      <c r="G76" s="298">
        <f t="shared" si="10"/>
        <v>0</v>
      </c>
      <c r="H76" s="298">
        <f t="shared" si="10"/>
        <v>0</v>
      </c>
      <c r="I76" s="298">
        <f t="shared" si="10"/>
        <v>0</v>
      </c>
      <c r="J76" s="298"/>
      <c r="K76" s="373">
        <f t="shared" si="10"/>
        <v>0</v>
      </c>
      <c r="L76" s="314">
        <f t="shared" si="10"/>
        <v>0</v>
      </c>
      <c r="M76" s="314">
        <f t="shared" si="10"/>
        <v>0</v>
      </c>
      <c r="N76" s="291">
        <f>SUM(L76:M76)</f>
        <v>0</v>
      </c>
      <c r="O76" s="264">
        <f>SUM(E76:K76)-N76</f>
        <v>0</v>
      </c>
      <c r="P76" s="243"/>
      <c r="Q76" s="243"/>
      <c r="R76" s="378"/>
      <c r="S76" s="378"/>
    </row>
    <row r="77" spans="1:19" ht="15" thickBot="1" x14ac:dyDescent="0.25">
      <c r="A77" s="304"/>
      <c r="B77" s="306"/>
      <c r="C77" s="315"/>
      <c r="D77" s="316" t="s">
        <v>229</v>
      </c>
      <c r="E77" s="308">
        <f t="shared" ref="E77:M77" si="11">SUM(E76,E73,E64)</f>
        <v>180500</v>
      </c>
      <c r="F77" s="309">
        <f t="shared" si="11"/>
        <v>0</v>
      </c>
      <c r="G77" s="309">
        <f t="shared" si="11"/>
        <v>0</v>
      </c>
      <c r="H77" s="309">
        <f t="shared" si="11"/>
        <v>0</v>
      </c>
      <c r="I77" s="309">
        <f t="shared" si="11"/>
        <v>0</v>
      </c>
      <c r="J77" s="309"/>
      <c r="K77" s="374">
        <f t="shared" si="11"/>
        <v>0</v>
      </c>
      <c r="L77" s="309">
        <f t="shared" si="11"/>
        <v>153450</v>
      </c>
      <c r="M77" s="309">
        <f t="shared" si="11"/>
        <v>27050</v>
      </c>
      <c r="N77" s="310">
        <f>SUM(L77:M77)</f>
        <v>180500</v>
      </c>
      <c r="O77" s="264">
        <f>SUM(E77:K77)-N77</f>
        <v>0</v>
      </c>
      <c r="P77" s="243"/>
      <c r="Q77" s="243"/>
      <c r="R77" s="378"/>
      <c r="S77" s="378"/>
    </row>
    <row r="78" spans="1:19" x14ac:dyDescent="0.2">
      <c r="A78" s="268">
        <v>30</v>
      </c>
      <c r="B78" s="417" t="s">
        <v>251</v>
      </c>
      <c r="C78" s="279"/>
      <c r="D78" s="418"/>
      <c r="E78" s="288"/>
      <c r="F78" s="289"/>
      <c r="G78" s="289"/>
      <c r="H78" s="289"/>
      <c r="I78" s="289"/>
      <c r="J78" s="289"/>
      <c r="K78" s="371"/>
      <c r="L78" s="293"/>
      <c r="M78" s="293"/>
      <c r="N78" s="291"/>
      <c r="O78" s="264"/>
      <c r="P78" s="243"/>
      <c r="Q78" s="243"/>
      <c r="R78" s="378"/>
      <c r="S78" s="378"/>
    </row>
    <row r="79" spans="1:19" ht="12.75" hidden="1" customHeight="1" x14ac:dyDescent="0.2">
      <c r="A79" s="273"/>
      <c r="B79" s="417">
        <v>3100</v>
      </c>
      <c r="C79" s="279"/>
      <c r="D79" s="312" t="s">
        <v>253</v>
      </c>
      <c r="E79" s="288"/>
      <c r="F79" s="289"/>
      <c r="G79" s="289"/>
      <c r="H79" s="289"/>
      <c r="I79" s="289"/>
      <c r="J79" s="289"/>
      <c r="K79" s="371"/>
      <c r="L79" s="293"/>
      <c r="M79" s="293"/>
      <c r="N79" s="291"/>
      <c r="O79" s="264">
        <f t="shared" ref="O79:O84" si="12">SUM(E79:K79)-N79</f>
        <v>0</v>
      </c>
      <c r="P79" s="243"/>
      <c r="Q79" s="243"/>
      <c r="R79" s="378"/>
      <c r="S79" s="378"/>
    </row>
    <row r="80" spans="1:19" ht="12.75" hidden="1" customHeight="1" x14ac:dyDescent="0.2">
      <c r="A80" s="273"/>
      <c r="B80" s="417"/>
      <c r="C80" s="279"/>
      <c r="D80" s="312" t="s">
        <v>254</v>
      </c>
      <c r="E80" s="288">
        <v>0</v>
      </c>
      <c r="F80" s="289"/>
      <c r="G80" s="289"/>
      <c r="H80" s="289"/>
      <c r="I80" s="289"/>
      <c r="J80" s="289"/>
      <c r="K80" s="371"/>
      <c r="L80" s="293">
        <v>0</v>
      </c>
      <c r="M80" s="293">
        <v>0</v>
      </c>
      <c r="N80" s="291">
        <f>SUM(L80:M80)</f>
        <v>0</v>
      </c>
      <c r="O80" s="264">
        <f t="shared" si="12"/>
        <v>0</v>
      </c>
      <c r="P80" s="243"/>
      <c r="Q80" s="243"/>
      <c r="R80" s="378"/>
      <c r="S80" s="378"/>
    </row>
    <row r="81" spans="1:19" ht="12.75" hidden="1" customHeight="1" x14ac:dyDescent="0.2">
      <c r="A81" s="273"/>
      <c r="B81" s="419">
        <v>3101</v>
      </c>
      <c r="C81" s="281"/>
      <c r="D81" s="282"/>
      <c r="E81" s="288">
        <v>0</v>
      </c>
      <c r="F81" s="289"/>
      <c r="G81" s="289"/>
      <c r="H81" s="289"/>
      <c r="I81" s="289"/>
      <c r="J81" s="289"/>
      <c r="K81" s="371"/>
      <c r="L81" s="293">
        <v>0</v>
      </c>
      <c r="M81" s="293">
        <v>0</v>
      </c>
      <c r="N81" s="291">
        <f>SUM(L81:M81)</f>
        <v>0</v>
      </c>
      <c r="O81" s="264">
        <f t="shared" si="12"/>
        <v>0</v>
      </c>
      <c r="P81" s="243"/>
      <c r="Q81" s="243"/>
      <c r="R81" s="378"/>
      <c r="S81" s="378"/>
    </row>
    <row r="82" spans="1:19" ht="12.75" hidden="1" customHeight="1" x14ac:dyDescent="0.2">
      <c r="A82" s="273"/>
      <c r="B82" s="419">
        <v>3102</v>
      </c>
      <c r="C82" s="281"/>
      <c r="D82" s="282"/>
      <c r="E82" s="288">
        <v>0</v>
      </c>
      <c r="F82" s="289"/>
      <c r="G82" s="289"/>
      <c r="H82" s="289"/>
      <c r="I82" s="289"/>
      <c r="J82" s="289"/>
      <c r="K82" s="371"/>
      <c r="L82" s="293">
        <v>0</v>
      </c>
      <c r="M82" s="293">
        <v>0</v>
      </c>
      <c r="N82" s="291">
        <f>SUM(L82:M82)</f>
        <v>0</v>
      </c>
      <c r="O82" s="264">
        <f t="shared" si="12"/>
        <v>0</v>
      </c>
      <c r="P82" s="243"/>
      <c r="Q82" s="243"/>
      <c r="R82" s="378"/>
      <c r="S82" s="378"/>
    </row>
    <row r="83" spans="1:19" ht="12.75" hidden="1" customHeight="1" x14ac:dyDescent="0.2">
      <c r="A83" s="273"/>
      <c r="B83" s="419">
        <v>3103</v>
      </c>
      <c r="C83" s="281"/>
      <c r="D83" s="282"/>
      <c r="E83" s="288">
        <v>0</v>
      </c>
      <c r="F83" s="289"/>
      <c r="G83" s="289"/>
      <c r="H83" s="289"/>
      <c r="I83" s="289"/>
      <c r="J83" s="289"/>
      <c r="K83" s="371"/>
      <c r="L83" s="293">
        <v>0</v>
      </c>
      <c r="M83" s="293">
        <v>0</v>
      </c>
      <c r="N83" s="291">
        <f>SUM(L83:M83)</f>
        <v>0</v>
      </c>
      <c r="O83" s="264">
        <f t="shared" si="12"/>
        <v>0</v>
      </c>
      <c r="P83" s="243"/>
      <c r="Q83" s="243"/>
      <c r="R83" s="378"/>
      <c r="S83" s="378"/>
    </row>
    <row r="84" spans="1:19" ht="12.75" hidden="1" customHeight="1" x14ac:dyDescent="0.2">
      <c r="A84" s="273"/>
      <c r="B84" s="419">
        <v>3199</v>
      </c>
      <c r="C84" s="281"/>
      <c r="D84" s="282" t="s">
        <v>203</v>
      </c>
      <c r="E84" s="297">
        <v>0</v>
      </c>
      <c r="F84" s="298"/>
      <c r="G84" s="298"/>
      <c r="H84" s="298"/>
      <c r="I84" s="298"/>
      <c r="J84" s="298"/>
      <c r="K84" s="373"/>
      <c r="L84" s="314">
        <v>0</v>
      </c>
      <c r="M84" s="314">
        <v>0</v>
      </c>
      <c r="N84" s="291">
        <f>SUM(L84:M84)</f>
        <v>0</v>
      </c>
      <c r="O84" s="264">
        <f t="shared" si="12"/>
        <v>0</v>
      </c>
      <c r="P84" s="243"/>
      <c r="Q84" s="243"/>
      <c r="R84" s="378"/>
      <c r="S84" s="378"/>
    </row>
    <row r="85" spans="1:19" ht="25.5" x14ac:dyDescent="0.2">
      <c r="A85" s="273"/>
      <c r="B85" s="417">
        <v>3200</v>
      </c>
      <c r="C85" s="279" t="s">
        <v>22</v>
      </c>
      <c r="D85" s="276" t="s">
        <v>38</v>
      </c>
      <c r="E85" s="288"/>
      <c r="F85" s="289"/>
      <c r="G85" s="289"/>
      <c r="H85" s="289"/>
      <c r="I85" s="289"/>
      <c r="J85" s="289"/>
      <c r="K85" s="371"/>
      <c r="L85" s="293"/>
      <c r="M85" s="293"/>
      <c r="N85" s="291"/>
      <c r="O85" s="264"/>
      <c r="P85" s="243"/>
      <c r="Q85" s="243"/>
      <c r="R85" s="378"/>
      <c r="S85" s="378"/>
    </row>
    <row r="86" spans="1:19" x14ac:dyDescent="0.2">
      <c r="A86" s="273"/>
      <c r="B86" s="419">
        <v>3204</v>
      </c>
      <c r="C86" s="281"/>
      <c r="D86" s="282"/>
      <c r="E86" s="288">
        <v>0</v>
      </c>
      <c r="F86" s="289">
        <v>0</v>
      </c>
      <c r="G86" s="289">
        <v>0</v>
      </c>
      <c r="H86" s="289">
        <v>0</v>
      </c>
      <c r="I86" s="289">
        <v>0</v>
      </c>
      <c r="J86" s="289"/>
      <c r="K86" s="371">
        <v>0</v>
      </c>
      <c r="L86" s="289">
        <v>0</v>
      </c>
      <c r="M86" s="289">
        <v>0</v>
      </c>
      <c r="N86" s="291">
        <f>SUM(L86:M86)</f>
        <v>0</v>
      </c>
      <c r="O86" s="264">
        <f>SUM(E86:K86)-N86</f>
        <v>0</v>
      </c>
      <c r="P86" s="243"/>
      <c r="Q86" s="243"/>
      <c r="R86" s="378"/>
      <c r="S86" s="378"/>
    </row>
    <row r="87" spans="1:19" x14ac:dyDescent="0.2">
      <c r="A87" s="300"/>
      <c r="B87" s="301">
        <v>3204</v>
      </c>
      <c r="C87" s="302"/>
      <c r="D87" s="303" t="s">
        <v>203</v>
      </c>
      <c r="E87" s="297">
        <f t="shared" ref="E87:M87" si="13">SUM(E86:E86)</f>
        <v>0</v>
      </c>
      <c r="F87" s="298">
        <f t="shared" si="13"/>
        <v>0</v>
      </c>
      <c r="G87" s="298">
        <f t="shared" si="13"/>
        <v>0</v>
      </c>
      <c r="H87" s="298">
        <f t="shared" si="13"/>
        <v>0</v>
      </c>
      <c r="I87" s="298">
        <f t="shared" si="13"/>
        <v>0</v>
      </c>
      <c r="J87" s="298"/>
      <c r="K87" s="373">
        <f t="shared" si="13"/>
        <v>0</v>
      </c>
      <c r="L87" s="298">
        <f t="shared" si="13"/>
        <v>0</v>
      </c>
      <c r="M87" s="298">
        <f t="shared" si="13"/>
        <v>0</v>
      </c>
      <c r="N87" s="291">
        <f>SUM(L87:M87)</f>
        <v>0</v>
      </c>
      <c r="O87" s="264">
        <f>SUM(E87:K87)-N87</f>
        <v>0</v>
      </c>
      <c r="P87" s="243"/>
      <c r="Q87" s="243"/>
      <c r="R87" s="378"/>
      <c r="S87" s="378"/>
    </row>
    <row r="88" spans="1:19" x14ac:dyDescent="0.2">
      <c r="A88" s="273"/>
      <c r="B88" s="417">
        <v>3300</v>
      </c>
      <c r="C88" s="279" t="s">
        <v>22</v>
      </c>
      <c r="D88" s="312" t="s">
        <v>436</v>
      </c>
      <c r="E88" s="288"/>
      <c r="F88" s="289"/>
      <c r="G88" s="289"/>
      <c r="H88" s="289"/>
      <c r="I88" s="289"/>
      <c r="J88" s="289"/>
      <c r="K88" s="371"/>
      <c r="L88" s="293"/>
      <c r="M88" s="293"/>
      <c r="N88" s="291"/>
      <c r="O88" s="264"/>
      <c r="P88" s="243"/>
      <c r="Q88" s="243"/>
      <c r="R88" s="378"/>
      <c r="S88" s="378"/>
    </row>
    <row r="89" spans="1:19" x14ac:dyDescent="0.2">
      <c r="A89" s="273"/>
      <c r="B89" s="419">
        <v>3304</v>
      </c>
      <c r="C89" s="281">
        <v>3304</v>
      </c>
      <c r="D89" s="420"/>
      <c r="E89" s="288">
        <v>0</v>
      </c>
      <c r="F89" s="289">
        <v>0</v>
      </c>
      <c r="G89" s="289">
        <v>20000</v>
      </c>
      <c r="H89" s="289">
        <v>0</v>
      </c>
      <c r="I89" s="289">
        <v>0</v>
      </c>
      <c r="J89" s="289"/>
      <c r="K89" s="371">
        <v>0</v>
      </c>
      <c r="L89" s="289">
        <v>10000</v>
      </c>
      <c r="M89" s="289">
        <v>10000</v>
      </c>
      <c r="N89" s="291">
        <f t="shared" ref="N89:N91" si="14">SUM(L89:M89)</f>
        <v>20000</v>
      </c>
      <c r="O89" s="264">
        <f t="shared" ref="O89:O91" si="15">SUM(E89:K89)-N89</f>
        <v>0</v>
      </c>
      <c r="P89" s="243"/>
      <c r="Q89" s="243"/>
      <c r="R89" s="378"/>
      <c r="S89" s="378"/>
    </row>
    <row r="90" spans="1:19" x14ac:dyDescent="0.2">
      <c r="A90" s="300"/>
      <c r="B90" s="301">
        <v>3304</v>
      </c>
      <c r="C90" s="302"/>
      <c r="D90" s="303" t="s">
        <v>203</v>
      </c>
      <c r="E90" s="297">
        <f t="shared" ref="E90:M90" si="16">SUM(E89:E89)</f>
        <v>0</v>
      </c>
      <c r="F90" s="298">
        <f t="shared" si="16"/>
        <v>0</v>
      </c>
      <c r="G90" s="298">
        <f t="shared" si="16"/>
        <v>20000</v>
      </c>
      <c r="H90" s="298">
        <f t="shared" si="16"/>
        <v>0</v>
      </c>
      <c r="I90" s="298">
        <f t="shared" si="16"/>
        <v>0</v>
      </c>
      <c r="J90" s="298"/>
      <c r="K90" s="373">
        <f t="shared" si="16"/>
        <v>0</v>
      </c>
      <c r="L90" s="298">
        <f t="shared" si="16"/>
        <v>10000</v>
      </c>
      <c r="M90" s="298">
        <f t="shared" si="16"/>
        <v>10000</v>
      </c>
      <c r="N90" s="291">
        <f t="shared" si="14"/>
        <v>20000</v>
      </c>
      <c r="O90" s="264">
        <f t="shared" si="15"/>
        <v>0</v>
      </c>
      <c r="P90" s="243"/>
      <c r="Q90" s="243"/>
      <c r="R90" s="378"/>
      <c r="S90" s="378"/>
    </row>
    <row r="91" spans="1:19" ht="15" thickBot="1" x14ac:dyDescent="0.25">
      <c r="A91" s="304"/>
      <c r="B91" s="306"/>
      <c r="C91" s="315"/>
      <c r="D91" s="316" t="s">
        <v>229</v>
      </c>
      <c r="E91" s="308">
        <f t="shared" ref="E91:M91" si="17">SUM(E90,E87)</f>
        <v>0</v>
      </c>
      <c r="F91" s="309">
        <f t="shared" si="17"/>
        <v>0</v>
      </c>
      <c r="G91" s="309">
        <f t="shared" si="17"/>
        <v>20000</v>
      </c>
      <c r="H91" s="309">
        <f t="shared" si="17"/>
        <v>0</v>
      </c>
      <c r="I91" s="309">
        <f t="shared" si="17"/>
        <v>0</v>
      </c>
      <c r="J91" s="309"/>
      <c r="K91" s="374">
        <f t="shared" si="17"/>
        <v>0</v>
      </c>
      <c r="L91" s="309">
        <f t="shared" si="17"/>
        <v>10000</v>
      </c>
      <c r="M91" s="309">
        <f t="shared" si="17"/>
        <v>10000</v>
      </c>
      <c r="N91" s="310">
        <f t="shared" si="14"/>
        <v>20000</v>
      </c>
      <c r="O91" s="264">
        <f t="shared" si="15"/>
        <v>0</v>
      </c>
      <c r="P91" s="243"/>
      <c r="Q91" s="243"/>
      <c r="R91" s="378"/>
      <c r="S91" s="378"/>
    </row>
    <row r="92" spans="1:19" x14ac:dyDescent="0.2">
      <c r="A92" s="268">
        <v>40</v>
      </c>
      <c r="B92" s="417" t="s">
        <v>97</v>
      </c>
      <c r="C92" s="279"/>
      <c r="D92" s="418"/>
      <c r="E92" s="288"/>
      <c r="F92" s="289"/>
      <c r="G92" s="289"/>
      <c r="H92" s="289"/>
      <c r="I92" s="289"/>
      <c r="J92" s="289"/>
      <c r="K92" s="371"/>
      <c r="L92" s="293"/>
      <c r="M92" s="293"/>
      <c r="N92" s="291"/>
      <c r="O92" s="264"/>
      <c r="P92" s="243"/>
      <c r="Q92" s="243"/>
      <c r="R92" s="378"/>
      <c r="S92" s="378"/>
    </row>
    <row r="93" spans="1:19" x14ac:dyDescent="0.2">
      <c r="A93" s="273"/>
      <c r="B93" s="417">
        <v>4100</v>
      </c>
      <c r="C93" s="279" t="s">
        <v>22</v>
      </c>
      <c r="D93" s="312" t="s">
        <v>99</v>
      </c>
      <c r="E93" s="288"/>
      <c r="F93" s="289"/>
      <c r="G93" s="289"/>
      <c r="H93" s="289"/>
      <c r="I93" s="289"/>
      <c r="J93" s="289"/>
      <c r="K93" s="371"/>
      <c r="L93" s="293"/>
      <c r="M93" s="293"/>
      <c r="N93" s="291"/>
      <c r="O93" s="264"/>
      <c r="P93" s="243"/>
      <c r="Q93" s="243"/>
      <c r="R93" s="378"/>
      <c r="S93" s="378"/>
    </row>
    <row r="94" spans="1:19" x14ac:dyDescent="0.2">
      <c r="A94" s="273"/>
      <c r="B94" s="419"/>
      <c r="C94" s="279"/>
      <c r="D94" s="312" t="s">
        <v>100</v>
      </c>
      <c r="E94" s="288"/>
      <c r="F94" s="289"/>
      <c r="G94" s="289"/>
      <c r="H94" s="289"/>
      <c r="I94" s="289"/>
      <c r="J94" s="289"/>
      <c r="K94" s="371"/>
      <c r="L94" s="293"/>
      <c r="M94" s="293"/>
      <c r="N94" s="291"/>
      <c r="O94" s="264"/>
      <c r="P94" s="243"/>
      <c r="Q94" s="243"/>
      <c r="R94" s="378"/>
      <c r="S94" s="378"/>
    </row>
    <row r="95" spans="1:19" x14ac:dyDescent="0.2">
      <c r="A95" s="273"/>
      <c r="B95" s="419">
        <v>4104</v>
      </c>
      <c r="C95" s="281">
        <v>11</v>
      </c>
      <c r="D95" s="282"/>
      <c r="E95" s="288">
        <f>SUM(L95:M95)</f>
        <v>0</v>
      </c>
      <c r="F95" s="289">
        <v>0</v>
      </c>
      <c r="G95" s="289">
        <v>0</v>
      </c>
      <c r="H95" s="289">
        <v>0</v>
      </c>
      <c r="I95" s="289">
        <v>0</v>
      </c>
      <c r="J95" s="289"/>
      <c r="K95" s="371">
        <v>0</v>
      </c>
      <c r="L95" s="289">
        <v>0</v>
      </c>
      <c r="M95" s="289">
        <v>0</v>
      </c>
      <c r="N95" s="291">
        <f t="shared" ref="N95:N96" si="18">SUM(L95:M95)</f>
        <v>0</v>
      </c>
      <c r="O95" s="264">
        <f t="shared" ref="O95:O105" si="19">SUM(E95:K95)-N95</f>
        <v>0</v>
      </c>
      <c r="P95" s="244"/>
      <c r="Q95" s="244"/>
      <c r="R95" s="378"/>
      <c r="S95" s="378"/>
    </row>
    <row r="96" spans="1:19" x14ac:dyDescent="0.2">
      <c r="A96" s="300"/>
      <c r="B96" s="301">
        <v>4104</v>
      </c>
      <c r="C96" s="302"/>
      <c r="D96" s="303" t="s">
        <v>203</v>
      </c>
      <c r="E96" s="297">
        <f t="shared" ref="E96:M96" si="20">SUM(E95:E95)</f>
        <v>0</v>
      </c>
      <c r="F96" s="298">
        <f t="shared" si="20"/>
        <v>0</v>
      </c>
      <c r="G96" s="298">
        <f t="shared" si="20"/>
        <v>0</v>
      </c>
      <c r="H96" s="298">
        <f t="shared" si="20"/>
        <v>0</v>
      </c>
      <c r="I96" s="298">
        <f t="shared" si="20"/>
        <v>0</v>
      </c>
      <c r="J96" s="298"/>
      <c r="K96" s="373">
        <f t="shared" si="20"/>
        <v>0</v>
      </c>
      <c r="L96" s="298">
        <f t="shared" si="20"/>
        <v>0</v>
      </c>
      <c r="M96" s="298">
        <f t="shared" si="20"/>
        <v>0</v>
      </c>
      <c r="N96" s="291">
        <f t="shared" si="18"/>
        <v>0</v>
      </c>
      <c r="O96" s="264">
        <f t="shared" si="19"/>
        <v>0</v>
      </c>
      <c r="P96" s="243"/>
      <c r="Q96" s="243"/>
      <c r="R96" s="378"/>
      <c r="S96" s="378"/>
    </row>
    <row r="97" spans="1:19" x14ac:dyDescent="0.2">
      <c r="A97" s="273"/>
      <c r="B97" s="417">
        <v>4200</v>
      </c>
      <c r="C97" s="279" t="s">
        <v>22</v>
      </c>
      <c r="D97" s="312" t="s">
        <v>105</v>
      </c>
      <c r="E97" s="288"/>
      <c r="F97" s="289"/>
      <c r="G97" s="289"/>
      <c r="H97" s="289"/>
      <c r="I97" s="289"/>
      <c r="J97" s="289"/>
      <c r="K97" s="371"/>
      <c r="L97" s="293"/>
      <c r="M97" s="293"/>
      <c r="N97" s="291"/>
      <c r="O97" s="264">
        <f t="shared" si="19"/>
        <v>0</v>
      </c>
      <c r="P97" s="243"/>
      <c r="Q97" s="243"/>
      <c r="R97" s="378"/>
      <c r="S97" s="378"/>
    </row>
    <row r="98" spans="1:19" x14ac:dyDescent="0.2">
      <c r="A98" s="273"/>
      <c r="B98" s="417"/>
      <c r="C98" s="279"/>
      <c r="D98" s="312" t="s">
        <v>106</v>
      </c>
      <c r="E98" s="288"/>
      <c r="F98" s="289"/>
      <c r="G98" s="289"/>
      <c r="H98" s="289"/>
      <c r="I98" s="289"/>
      <c r="J98" s="289"/>
      <c r="K98" s="371"/>
      <c r="L98" s="293"/>
      <c r="M98" s="293"/>
      <c r="N98" s="291"/>
      <c r="O98" s="264">
        <f t="shared" si="19"/>
        <v>0</v>
      </c>
      <c r="P98" s="243"/>
      <c r="Q98" s="243"/>
      <c r="R98" s="378"/>
      <c r="S98" s="378"/>
    </row>
    <row r="99" spans="1:19" x14ac:dyDescent="0.2">
      <c r="A99" s="273"/>
      <c r="B99" s="419">
        <v>4204</v>
      </c>
      <c r="C99" s="281">
        <v>11</v>
      </c>
      <c r="D99" s="282"/>
      <c r="E99" s="288">
        <f>SUM(L99:M99)</f>
        <v>0</v>
      </c>
      <c r="F99" s="289">
        <v>0</v>
      </c>
      <c r="G99" s="289">
        <v>0</v>
      </c>
      <c r="H99" s="289">
        <v>0</v>
      </c>
      <c r="I99" s="289">
        <v>0</v>
      </c>
      <c r="J99" s="289"/>
      <c r="K99" s="371">
        <v>0</v>
      </c>
      <c r="L99" s="289">
        <v>0</v>
      </c>
      <c r="M99" s="289">
        <v>0</v>
      </c>
      <c r="N99" s="291">
        <f t="shared" ref="N99:N100" si="21">SUM(L99:M99)</f>
        <v>0</v>
      </c>
      <c r="O99" s="264">
        <f t="shared" si="19"/>
        <v>0</v>
      </c>
      <c r="P99" s="243"/>
      <c r="Q99" s="243"/>
      <c r="R99" s="378"/>
      <c r="S99" s="378"/>
    </row>
    <row r="100" spans="1:19" x14ac:dyDescent="0.2">
      <c r="A100" s="300"/>
      <c r="B100" s="301">
        <v>4204</v>
      </c>
      <c r="C100" s="302"/>
      <c r="D100" s="303" t="s">
        <v>203</v>
      </c>
      <c r="E100" s="297">
        <f t="shared" ref="E100:M100" si="22">SUM(E99:E99)</f>
        <v>0</v>
      </c>
      <c r="F100" s="298">
        <f t="shared" si="22"/>
        <v>0</v>
      </c>
      <c r="G100" s="298">
        <f t="shared" si="22"/>
        <v>0</v>
      </c>
      <c r="H100" s="298">
        <f t="shared" si="22"/>
        <v>0</v>
      </c>
      <c r="I100" s="298">
        <f t="shared" si="22"/>
        <v>0</v>
      </c>
      <c r="J100" s="298"/>
      <c r="K100" s="373">
        <f t="shared" si="22"/>
        <v>0</v>
      </c>
      <c r="L100" s="298">
        <f t="shared" si="22"/>
        <v>0</v>
      </c>
      <c r="M100" s="298">
        <f t="shared" si="22"/>
        <v>0</v>
      </c>
      <c r="N100" s="291">
        <f t="shared" si="21"/>
        <v>0</v>
      </c>
      <c r="O100" s="264">
        <f t="shared" si="19"/>
        <v>0</v>
      </c>
      <c r="P100" s="243"/>
      <c r="Q100" s="243"/>
      <c r="R100" s="378"/>
      <c r="S100" s="378"/>
    </row>
    <row r="101" spans="1:19" x14ac:dyDescent="0.2">
      <c r="A101" s="273"/>
      <c r="B101" s="417">
        <v>4300</v>
      </c>
      <c r="C101" s="279" t="s">
        <v>22</v>
      </c>
      <c r="D101" s="312" t="s">
        <v>111</v>
      </c>
      <c r="E101" s="288"/>
      <c r="F101" s="289"/>
      <c r="G101" s="289"/>
      <c r="H101" s="289"/>
      <c r="I101" s="289"/>
      <c r="J101" s="289"/>
      <c r="K101" s="371"/>
      <c r="L101" s="293"/>
      <c r="M101" s="293"/>
      <c r="N101" s="291"/>
      <c r="O101" s="264">
        <f t="shared" si="19"/>
        <v>0</v>
      </c>
      <c r="P101" s="243"/>
      <c r="Q101" s="243"/>
      <c r="R101" s="378"/>
      <c r="S101" s="378"/>
    </row>
    <row r="102" spans="1:19" x14ac:dyDescent="0.2">
      <c r="A102" s="273"/>
      <c r="B102" s="417"/>
      <c r="C102" s="279"/>
      <c r="D102" s="312" t="s">
        <v>112</v>
      </c>
      <c r="E102" s="288"/>
      <c r="F102" s="289"/>
      <c r="G102" s="289"/>
      <c r="H102" s="289"/>
      <c r="I102" s="289"/>
      <c r="J102" s="289"/>
      <c r="K102" s="371"/>
      <c r="L102" s="293"/>
      <c r="M102" s="293"/>
      <c r="N102" s="291"/>
      <c r="O102" s="264">
        <f t="shared" si="19"/>
        <v>0</v>
      </c>
      <c r="P102" s="243"/>
      <c r="Q102" s="243"/>
      <c r="R102" s="378"/>
      <c r="S102" s="378"/>
    </row>
    <row r="103" spans="1:19" x14ac:dyDescent="0.2">
      <c r="A103" s="273"/>
      <c r="B103" s="419">
        <v>4304</v>
      </c>
      <c r="C103" s="281"/>
      <c r="D103" s="282"/>
      <c r="E103" s="288">
        <v>0</v>
      </c>
      <c r="F103" s="289">
        <v>0</v>
      </c>
      <c r="G103" s="289">
        <v>0</v>
      </c>
      <c r="H103" s="289">
        <v>0</v>
      </c>
      <c r="I103" s="289">
        <v>0</v>
      </c>
      <c r="J103" s="289"/>
      <c r="K103" s="371">
        <v>0</v>
      </c>
      <c r="L103" s="293">
        <v>0</v>
      </c>
      <c r="M103" s="293">
        <v>0</v>
      </c>
      <c r="N103" s="291">
        <f>SUM(L103:M103)</f>
        <v>0</v>
      </c>
      <c r="O103" s="264">
        <f t="shared" si="19"/>
        <v>0</v>
      </c>
      <c r="P103" s="243"/>
      <c r="Q103" s="243"/>
      <c r="R103" s="378"/>
      <c r="S103" s="378"/>
    </row>
    <row r="104" spans="1:19" x14ac:dyDescent="0.2">
      <c r="A104" s="300"/>
      <c r="B104" s="301">
        <v>4304</v>
      </c>
      <c r="C104" s="302"/>
      <c r="D104" s="303" t="s">
        <v>203</v>
      </c>
      <c r="E104" s="297">
        <f t="shared" ref="E104:M104" si="23">SUM(E103:E103)</f>
        <v>0</v>
      </c>
      <c r="F104" s="298">
        <f t="shared" si="23"/>
        <v>0</v>
      </c>
      <c r="G104" s="298">
        <f t="shared" si="23"/>
        <v>0</v>
      </c>
      <c r="H104" s="298">
        <f t="shared" si="23"/>
        <v>0</v>
      </c>
      <c r="I104" s="298">
        <f t="shared" si="23"/>
        <v>0</v>
      </c>
      <c r="J104" s="298"/>
      <c r="K104" s="373">
        <f t="shared" si="23"/>
        <v>0</v>
      </c>
      <c r="L104" s="298">
        <f t="shared" si="23"/>
        <v>0</v>
      </c>
      <c r="M104" s="298">
        <f t="shared" si="23"/>
        <v>0</v>
      </c>
      <c r="N104" s="291">
        <f>SUM(L104:M104)</f>
        <v>0</v>
      </c>
      <c r="O104" s="264">
        <f t="shared" si="19"/>
        <v>0</v>
      </c>
      <c r="P104" s="243"/>
      <c r="Q104" s="243"/>
      <c r="R104" s="378"/>
      <c r="S104" s="378"/>
    </row>
    <row r="105" spans="1:19" ht="15" thickBot="1" x14ac:dyDescent="0.25">
      <c r="A105" s="304"/>
      <c r="B105" s="305"/>
      <c r="C105" s="319"/>
      <c r="D105" s="316" t="s">
        <v>229</v>
      </c>
      <c r="E105" s="308">
        <f t="shared" ref="E105:M105" si="24">SUM(E104,E100,E96)</f>
        <v>0</v>
      </c>
      <c r="F105" s="309">
        <f t="shared" si="24"/>
        <v>0</v>
      </c>
      <c r="G105" s="309">
        <f t="shared" si="24"/>
        <v>0</v>
      </c>
      <c r="H105" s="309">
        <f t="shared" si="24"/>
        <v>0</v>
      </c>
      <c r="I105" s="309">
        <f t="shared" si="24"/>
        <v>0</v>
      </c>
      <c r="J105" s="309"/>
      <c r="K105" s="374">
        <f t="shared" si="24"/>
        <v>0</v>
      </c>
      <c r="L105" s="309">
        <f t="shared" si="24"/>
        <v>0</v>
      </c>
      <c r="M105" s="309">
        <f t="shared" si="24"/>
        <v>0</v>
      </c>
      <c r="N105" s="310">
        <f>SUM(L105:M105)</f>
        <v>0</v>
      </c>
      <c r="O105" s="264">
        <f t="shared" si="19"/>
        <v>0</v>
      </c>
      <c r="P105" s="243"/>
      <c r="Q105" s="243"/>
      <c r="R105" s="378"/>
      <c r="S105" s="378"/>
    </row>
    <row r="106" spans="1:19" x14ac:dyDescent="0.2">
      <c r="A106" s="268">
        <v>50</v>
      </c>
      <c r="B106" s="417" t="s">
        <v>117</v>
      </c>
      <c r="C106" s="279"/>
      <c r="D106" s="418"/>
      <c r="E106" s="288"/>
      <c r="F106" s="289"/>
      <c r="G106" s="289"/>
      <c r="H106" s="289"/>
      <c r="I106" s="289"/>
      <c r="J106" s="289"/>
      <c r="K106" s="371"/>
      <c r="L106" s="293"/>
      <c r="M106" s="293"/>
      <c r="N106" s="291"/>
      <c r="O106" s="264"/>
      <c r="P106" s="243"/>
      <c r="Q106" s="243"/>
      <c r="R106" s="378"/>
      <c r="S106" s="378"/>
    </row>
    <row r="107" spans="1:19" x14ac:dyDescent="0.2">
      <c r="A107" s="273"/>
      <c r="B107" s="417">
        <v>5100</v>
      </c>
      <c r="C107" s="279" t="s">
        <v>22</v>
      </c>
      <c r="D107" s="312" t="s">
        <v>119</v>
      </c>
      <c r="E107" s="288"/>
      <c r="F107" s="289"/>
      <c r="G107" s="289"/>
      <c r="H107" s="289"/>
      <c r="I107" s="289"/>
      <c r="J107" s="289"/>
      <c r="K107" s="371"/>
      <c r="L107" s="293"/>
      <c r="M107" s="293"/>
      <c r="N107" s="291">
        <f t="shared" ref="N107:N110" si="25">SUM(L107:M107)</f>
        <v>0</v>
      </c>
      <c r="O107" s="264">
        <f t="shared" ref="O107:O117" si="26">SUM(E107:K107)-N107</f>
        <v>0</v>
      </c>
      <c r="P107" s="243"/>
      <c r="Q107" s="243"/>
      <c r="R107" s="378"/>
      <c r="S107" s="378"/>
    </row>
    <row r="108" spans="1:19" x14ac:dyDescent="0.2">
      <c r="A108" s="273"/>
      <c r="B108" s="417"/>
      <c r="C108" s="279"/>
      <c r="D108" s="312" t="s">
        <v>120</v>
      </c>
      <c r="E108" s="288"/>
      <c r="F108" s="289"/>
      <c r="G108" s="289"/>
      <c r="H108" s="289"/>
      <c r="I108" s="289"/>
      <c r="J108" s="289"/>
      <c r="K108" s="371"/>
      <c r="L108" s="293"/>
      <c r="M108" s="293"/>
      <c r="N108" s="291">
        <f t="shared" si="25"/>
        <v>0</v>
      </c>
      <c r="O108" s="264">
        <f t="shared" si="26"/>
        <v>0</v>
      </c>
      <c r="P108" s="243"/>
      <c r="Q108" s="243"/>
      <c r="R108" s="378"/>
      <c r="S108" s="378"/>
    </row>
    <row r="109" spans="1:19" x14ac:dyDescent="0.2">
      <c r="A109" s="273"/>
      <c r="B109" s="419">
        <v>5104</v>
      </c>
      <c r="C109" s="290"/>
      <c r="D109" s="376"/>
      <c r="E109" s="288">
        <v>0</v>
      </c>
      <c r="F109" s="289">
        <v>0</v>
      </c>
      <c r="G109" s="289">
        <v>0</v>
      </c>
      <c r="H109" s="289">
        <v>0</v>
      </c>
      <c r="I109" s="289">
        <v>0</v>
      </c>
      <c r="J109" s="289">
        <v>0</v>
      </c>
      <c r="K109" s="371">
        <v>0</v>
      </c>
      <c r="L109" s="289">
        <v>0</v>
      </c>
      <c r="M109" s="289">
        <v>0</v>
      </c>
      <c r="N109" s="291">
        <f t="shared" si="25"/>
        <v>0</v>
      </c>
      <c r="O109" s="264">
        <f t="shared" si="26"/>
        <v>0</v>
      </c>
      <c r="P109" s="243"/>
      <c r="Q109" s="243"/>
      <c r="R109" s="378"/>
      <c r="S109" s="378"/>
    </row>
    <row r="110" spans="1:19" x14ac:dyDescent="0.2">
      <c r="A110" s="300"/>
      <c r="B110" s="301">
        <v>5104</v>
      </c>
      <c r="C110" s="302"/>
      <c r="D110" s="303" t="s">
        <v>203</v>
      </c>
      <c r="E110" s="297">
        <f t="shared" ref="E110:M110" si="27">SUM(E107:E109)</f>
        <v>0</v>
      </c>
      <c r="F110" s="298">
        <f t="shared" si="27"/>
        <v>0</v>
      </c>
      <c r="G110" s="298">
        <f t="shared" si="27"/>
        <v>0</v>
      </c>
      <c r="H110" s="298">
        <f t="shared" si="27"/>
        <v>0</v>
      </c>
      <c r="I110" s="298">
        <f t="shared" si="27"/>
        <v>0</v>
      </c>
      <c r="J110" s="298">
        <f t="shared" ref="J110" si="28">SUM(J107:J109)</f>
        <v>0</v>
      </c>
      <c r="K110" s="373">
        <f t="shared" si="27"/>
        <v>0</v>
      </c>
      <c r="L110" s="298">
        <f t="shared" si="27"/>
        <v>0</v>
      </c>
      <c r="M110" s="298">
        <f t="shared" si="27"/>
        <v>0</v>
      </c>
      <c r="N110" s="291">
        <f t="shared" si="25"/>
        <v>0</v>
      </c>
      <c r="O110" s="264">
        <f t="shared" si="26"/>
        <v>0</v>
      </c>
      <c r="P110" s="243"/>
      <c r="Q110" s="243"/>
      <c r="R110" s="378"/>
      <c r="S110" s="378"/>
    </row>
    <row r="111" spans="1:19" x14ac:dyDescent="0.2">
      <c r="A111" s="273"/>
      <c r="B111" s="417">
        <v>5200</v>
      </c>
      <c r="C111" s="279" t="s">
        <v>22</v>
      </c>
      <c r="D111" s="312" t="s">
        <v>127</v>
      </c>
      <c r="E111" s="288"/>
      <c r="F111" s="289"/>
      <c r="G111" s="289"/>
      <c r="H111" s="289"/>
      <c r="I111" s="289"/>
      <c r="J111" s="289"/>
      <c r="K111" s="371"/>
      <c r="L111" s="293"/>
      <c r="M111" s="293"/>
      <c r="N111" s="291"/>
      <c r="O111" s="264">
        <f t="shared" si="26"/>
        <v>0</v>
      </c>
      <c r="P111" s="243"/>
      <c r="Q111" s="243"/>
      <c r="R111" s="378"/>
      <c r="S111" s="378"/>
    </row>
    <row r="112" spans="1:19" x14ac:dyDescent="0.2">
      <c r="A112" s="273"/>
      <c r="B112" s="417"/>
      <c r="C112" s="279"/>
      <c r="D112" s="312" t="s">
        <v>128</v>
      </c>
      <c r="E112" s="288"/>
      <c r="F112" s="289"/>
      <c r="G112" s="289"/>
      <c r="H112" s="289"/>
      <c r="I112" s="289"/>
      <c r="J112" s="289"/>
      <c r="K112" s="371"/>
      <c r="L112" s="293"/>
      <c r="M112" s="293"/>
      <c r="N112" s="291"/>
      <c r="O112" s="264">
        <f t="shared" si="26"/>
        <v>0</v>
      </c>
      <c r="P112" s="243"/>
      <c r="Q112" s="243"/>
      <c r="R112" s="378"/>
      <c r="S112" s="378"/>
    </row>
    <row r="113" spans="1:19" x14ac:dyDescent="0.2">
      <c r="A113" s="273"/>
      <c r="B113" s="419">
        <v>5204</v>
      </c>
      <c r="C113" s="290">
        <v>11</v>
      </c>
      <c r="D113" s="244" t="s">
        <v>437</v>
      </c>
      <c r="E113" s="288"/>
      <c r="F113" s="289">
        <v>0</v>
      </c>
      <c r="G113" s="289">
        <v>0</v>
      </c>
      <c r="H113" s="289">
        <v>0</v>
      </c>
      <c r="I113" s="289">
        <v>5000</v>
      </c>
      <c r="J113" s="289">
        <v>0</v>
      </c>
      <c r="K113" s="371">
        <v>0</v>
      </c>
      <c r="L113" s="289">
        <v>2500</v>
      </c>
      <c r="M113" s="289">
        <v>2500</v>
      </c>
      <c r="N113" s="291">
        <f t="shared" ref="N113:N115" si="29">SUM(L113:M113)</f>
        <v>5000</v>
      </c>
      <c r="O113" s="264">
        <f t="shared" si="26"/>
        <v>0</v>
      </c>
      <c r="P113" s="243"/>
      <c r="Q113" s="243"/>
      <c r="R113" s="378"/>
      <c r="S113" s="378"/>
    </row>
    <row r="114" spans="1:19" x14ac:dyDescent="0.2">
      <c r="A114" s="273"/>
      <c r="B114" s="419">
        <v>5204</v>
      </c>
      <c r="C114" s="290"/>
      <c r="D114" s="244"/>
      <c r="E114" s="288">
        <v>0</v>
      </c>
      <c r="F114" s="289">
        <v>0</v>
      </c>
      <c r="G114" s="289">
        <v>0</v>
      </c>
      <c r="H114" s="289">
        <v>0</v>
      </c>
      <c r="I114" s="289">
        <v>0</v>
      </c>
      <c r="J114" s="289">
        <v>0</v>
      </c>
      <c r="K114" s="371">
        <v>0</v>
      </c>
      <c r="L114" s="289">
        <v>0</v>
      </c>
      <c r="M114" s="289">
        <v>0</v>
      </c>
      <c r="N114" s="291">
        <f t="shared" si="29"/>
        <v>0</v>
      </c>
      <c r="O114" s="264">
        <f t="shared" si="26"/>
        <v>0</v>
      </c>
      <c r="P114" s="243"/>
      <c r="Q114" s="243"/>
      <c r="R114" s="378"/>
      <c r="S114" s="378"/>
    </row>
    <row r="115" spans="1:19" x14ac:dyDescent="0.2">
      <c r="A115" s="300"/>
      <c r="B115" s="301">
        <v>5204</v>
      </c>
      <c r="C115" s="302"/>
      <c r="D115" s="303" t="s">
        <v>203</v>
      </c>
      <c r="E115" s="297"/>
      <c r="F115" s="298">
        <f t="shared" ref="F115:M115" si="30">SUM(F113:F114)</f>
        <v>0</v>
      </c>
      <c r="G115" s="298">
        <f t="shared" si="30"/>
        <v>0</v>
      </c>
      <c r="H115" s="298">
        <f t="shared" si="30"/>
        <v>0</v>
      </c>
      <c r="I115" s="298">
        <f t="shared" si="30"/>
        <v>5000</v>
      </c>
      <c r="J115" s="298">
        <f t="shared" ref="J115" si="31">SUM(J113:J114)</f>
        <v>0</v>
      </c>
      <c r="K115" s="373">
        <f t="shared" si="30"/>
        <v>0</v>
      </c>
      <c r="L115" s="298">
        <f t="shared" si="30"/>
        <v>2500</v>
      </c>
      <c r="M115" s="298">
        <f t="shared" si="30"/>
        <v>2500</v>
      </c>
      <c r="N115" s="291">
        <f t="shared" si="29"/>
        <v>5000</v>
      </c>
      <c r="O115" s="264">
        <f t="shared" si="26"/>
        <v>0</v>
      </c>
      <c r="P115" s="243"/>
      <c r="Q115" s="243"/>
      <c r="R115" s="378"/>
      <c r="S115" s="378"/>
    </row>
    <row r="116" spans="1:19" x14ac:dyDescent="0.2">
      <c r="A116" s="273"/>
      <c r="B116" s="417">
        <v>5300</v>
      </c>
      <c r="C116" s="279" t="s">
        <v>22</v>
      </c>
      <c r="D116" s="312" t="s">
        <v>133</v>
      </c>
      <c r="E116" s="288"/>
      <c r="F116" s="289"/>
      <c r="G116" s="289"/>
      <c r="H116" s="289"/>
      <c r="I116" s="289"/>
      <c r="J116" s="289"/>
      <c r="K116" s="371"/>
      <c r="L116" s="293"/>
      <c r="M116" s="293"/>
      <c r="N116" s="291"/>
      <c r="O116" s="264">
        <f t="shared" si="26"/>
        <v>0</v>
      </c>
      <c r="P116" s="243"/>
      <c r="Q116" s="243"/>
      <c r="R116" s="378"/>
      <c r="S116" s="378"/>
    </row>
    <row r="117" spans="1:19" x14ac:dyDescent="0.2">
      <c r="A117" s="273"/>
      <c r="B117" s="417"/>
      <c r="C117" s="279"/>
      <c r="D117" s="312" t="s">
        <v>134</v>
      </c>
      <c r="E117" s="288"/>
      <c r="F117" s="289"/>
      <c r="G117" s="289"/>
      <c r="H117" s="289"/>
      <c r="I117" s="289"/>
      <c r="J117" s="289"/>
      <c r="K117" s="371"/>
      <c r="L117" s="293"/>
      <c r="M117" s="293"/>
      <c r="N117" s="291"/>
      <c r="O117" s="264">
        <f t="shared" si="26"/>
        <v>0</v>
      </c>
      <c r="P117" s="243"/>
      <c r="Q117" s="243"/>
      <c r="R117" s="378"/>
      <c r="S117" s="378"/>
    </row>
    <row r="118" spans="1:19" x14ac:dyDescent="0.2">
      <c r="A118" s="273"/>
      <c r="B118" s="417"/>
      <c r="C118" s="279"/>
      <c r="D118" s="312"/>
      <c r="E118" s="288">
        <v>0</v>
      </c>
      <c r="F118" s="289">
        <v>0</v>
      </c>
      <c r="G118" s="289">
        <v>0</v>
      </c>
      <c r="H118" s="289">
        <v>0</v>
      </c>
      <c r="I118" s="289">
        <v>0</v>
      </c>
      <c r="J118" s="289">
        <v>0</v>
      </c>
      <c r="K118" s="371">
        <v>0</v>
      </c>
      <c r="L118" s="289">
        <v>0</v>
      </c>
      <c r="M118" s="289">
        <v>0</v>
      </c>
      <c r="N118" s="291">
        <f t="shared" ref="N118:N128" si="32">SUM(L118:M118)</f>
        <v>0</v>
      </c>
      <c r="O118" s="264"/>
      <c r="P118" s="243"/>
      <c r="Q118" s="243"/>
      <c r="R118" s="378"/>
      <c r="S118" s="378"/>
    </row>
    <row r="119" spans="1:19" x14ac:dyDescent="0.2">
      <c r="A119" s="273"/>
      <c r="B119" s="419">
        <v>5304</v>
      </c>
      <c r="C119" s="281">
        <v>11</v>
      </c>
      <c r="D119" s="244" t="s">
        <v>438</v>
      </c>
      <c r="E119" s="288"/>
      <c r="F119" s="289">
        <v>0</v>
      </c>
      <c r="G119" s="289">
        <v>0</v>
      </c>
      <c r="H119" s="289">
        <v>0</v>
      </c>
      <c r="I119" s="289">
        <v>2000</v>
      </c>
      <c r="J119" s="289">
        <v>0</v>
      </c>
      <c r="K119" s="371">
        <v>0</v>
      </c>
      <c r="L119" s="289">
        <v>1000</v>
      </c>
      <c r="M119" s="289">
        <v>1000</v>
      </c>
      <c r="N119" s="291">
        <f t="shared" si="32"/>
        <v>2000</v>
      </c>
      <c r="O119" s="264">
        <f t="shared" ref="O119:O128" si="33">SUM(E119:K119)-N119</f>
        <v>0</v>
      </c>
      <c r="P119" s="243"/>
      <c r="Q119" s="243"/>
      <c r="R119" s="378"/>
      <c r="S119" s="378"/>
    </row>
    <row r="120" spans="1:19" x14ac:dyDescent="0.2">
      <c r="A120" s="300"/>
      <c r="B120" s="301">
        <v>5304</v>
      </c>
      <c r="C120" s="302"/>
      <c r="D120" s="303" t="s">
        <v>203</v>
      </c>
      <c r="E120" s="297">
        <f>SUM(E118:E119)</f>
        <v>0</v>
      </c>
      <c r="F120" s="298">
        <f t="shared" ref="F120:M120" si="34">SUM(F118:F119)</f>
        <v>0</v>
      </c>
      <c r="G120" s="298">
        <f t="shared" si="34"/>
        <v>0</v>
      </c>
      <c r="H120" s="298">
        <f t="shared" si="34"/>
        <v>0</v>
      </c>
      <c r="I120" s="298">
        <f t="shared" si="34"/>
        <v>2000</v>
      </c>
      <c r="J120" s="298">
        <f t="shared" ref="J120" si="35">SUM(J118:J119)</f>
        <v>0</v>
      </c>
      <c r="K120" s="373">
        <f t="shared" si="34"/>
        <v>0</v>
      </c>
      <c r="L120" s="298">
        <f t="shared" si="34"/>
        <v>1000</v>
      </c>
      <c r="M120" s="298">
        <f t="shared" si="34"/>
        <v>1000</v>
      </c>
      <c r="N120" s="291">
        <f t="shared" si="32"/>
        <v>2000</v>
      </c>
      <c r="O120" s="264">
        <f t="shared" si="33"/>
        <v>0</v>
      </c>
      <c r="P120" s="243"/>
      <c r="Q120" s="243"/>
      <c r="R120" s="378"/>
      <c r="S120" s="378"/>
    </row>
    <row r="121" spans="1:19" x14ac:dyDescent="0.2">
      <c r="A121" s="273"/>
      <c r="B121" s="417">
        <v>5400</v>
      </c>
      <c r="C121" s="279" t="s">
        <v>22</v>
      </c>
      <c r="D121" s="312" t="s">
        <v>139</v>
      </c>
      <c r="E121" s="288"/>
      <c r="F121" s="289"/>
      <c r="G121" s="289"/>
      <c r="H121" s="289"/>
      <c r="I121" s="289"/>
      <c r="J121" s="289"/>
      <c r="K121" s="371"/>
      <c r="L121" s="293"/>
      <c r="M121" s="293"/>
      <c r="N121" s="291">
        <f t="shared" si="32"/>
        <v>0</v>
      </c>
      <c r="O121" s="264">
        <f t="shared" si="33"/>
        <v>0</v>
      </c>
      <c r="P121" s="243"/>
      <c r="Q121" s="243"/>
      <c r="R121" s="378"/>
      <c r="S121" s="378"/>
    </row>
    <row r="122" spans="1:19" x14ac:dyDescent="0.2">
      <c r="A122" s="273"/>
      <c r="B122" s="419">
        <v>5404</v>
      </c>
      <c r="C122" s="281"/>
      <c r="D122" s="375"/>
      <c r="E122" s="288">
        <v>0</v>
      </c>
      <c r="F122" s="289"/>
      <c r="G122" s="289"/>
      <c r="H122" s="289"/>
      <c r="I122" s="289"/>
      <c r="J122" s="289"/>
      <c r="K122" s="371"/>
      <c r="L122" s="293">
        <v>0</v>
      </c>
      <c r="M122" s="293">
        <v>0</v>
      </c>
      <c r="N122" s="291">
        <f t="shared" si="32"/>
        <v>0</v>
      </c>
      <c r="O122" s="264">
        <f t="shared" si="33"/>
        <v>0</v>
      </c>
      <c r="P122" s="243"/>
      <c r="Q122" s="243"/>
      <c r="R122" s="378"/>
      <c r="S122" s="378"/>
    </row>
    <row r="123" spans="1:19" x14ac:dyDescent="0.2">
      <c r="A123" s="300"/>
      <c r="B123" s="301">
        <v>5404</v>
      </c>
      <c r="C123" s="302"/>
      <c r="D123" s="303" t="s">
        <v>203</v>
      </c>
      <c r="E123" s="297">
        <v>0</v>
      </c>
      <c r="F123" s="298"/>
      <c r="G123" s="298"/>
      <c r="H123" s="298"/>
      <c r="I123" s="298"/>
      <c r="J123" s="298"/>
      <c r="K123" s="373"/>
      <c r="L123" s="314">
        <v>0</v>
      </c>
      <c r="M123" s="314">
        <v>0</v>
      </c>
      <c r="N123" s="291">
        <f t="shared" si="32"/>
        <v>0</v>
      </c>
      <c r="O123" s="264">
        <f t="shared" si="33"/>
        <v>0</v>
      </c>
      <c r="P123" s="243"/>
      <c r="Q123" s="243"/>
      <c r="R123" s="378"/>
      <c r="S123" s="378"/>
    </row>
    <row r="124" spans="1:19" x14ac:dyDescent="0.2">
      <c r="A124" s="273"/>
      <c r="B124" s="417">
        <v>5500</v>
      </c>
      <c r="C124" s="279" t="s">
        <v>22</v>
      </c>
      <c r="D124" s="312" t="s">
        <v>142</v>
      </c>
      <c r="E124" s="288"/>
      <c r="F124" s="289"/>
      <c r="G124" s="289"/>
      <c r="H124" s="289"/>
      <c r="I124" s="289"/>
      <c r="J124" s="289"/>
      <c r="K124" s="371"/>
      <c r="L124" s="293"/>
      <c r="M124" s="293"/>
      <c r="N124" s="291">
        <f t="shared" si="32"/>
        <v>0</v>
      </c>
      <c r="O124" s="264">
        <f t="shared" si="33"/>
        <v>0</v>
      </c>
      <c r="P124" s="243"/>
      <c r="Q124" s="243"/>
      <c r="R124" s="378"/>
      <c r="S124" s="378"/>
    </row>
    <row r="125" spans="1:19" x14ac:dyDescent="0.2">
      <c r="A125" s="273"/>
      <c r="B125" s="417"/>
      <c r="C125" s="279"/>
      <c r="D125" s="312" t="s">
        <v>143</v>
      </c>
      <c r="E125" s="288"/>
      <c r="F125" s="289"/>
      <c r="G125" s="289"/>
      <c r="H125" s="289"/>
      <c r="I125" s="289"/>
      <c r="J125" s="289"/>
      <c r="K125" s="371"/>
      <c r="L125" s="293"/>
      <c r="M125" s="293"/>
      <c r="N125" s="291">
        <f t="shared" si="32"/>
        <v>0</v>
      </c>
      <c r="O125" s="264">
        <f t="shared" si="33"/>
        <v>0</v>
      </c>
      <c r="P125" s="243"/>
      <c r="Q125" s="243"/>
      <c r="R125" s="378"/>
      <c r="S125" s="378"/>
    </row>
    <row r="126" spans="1:19" x14ac:dyDescent="0.2">
      <c r="A126" s="273"/>
      <c r="B126" s="419">
        <v>5504</v>
      </c>
      <c r="C126" s="281">
        <v>10</v>
      </c>
      <c r="D126" s="282"/>
      <c r="E126" s="289">
        <v>0</v>
      </c>
      <c r="F126" s="289">
        <v>0</v>
      </c>
      <c r="G126" s="289">
        <v>0</v>
      </c>
      <c r="H126" s="289">
        <v>0</v>
      </c>
      <c r="I126" s="289">
        <v>0</v>
      </c>
      <c r="J126" s="289">
        <v>0</v>
      </c>
      <c r="K126" s="371">
        <v>0</v>
      </c>
      <c r="L126" s="289">
        <f>$E$126/4</f>
        <v>0</v>
      </c>
      <c r="M126" s="289">
        <f>$E$126/4</f>
        <v>0</v>
      </c>
      <c r="N126" s="291">
        <f t="shared" si="32"/>
        <v>0</v>
      </c>
      <c r="O126" s="264">
        <f t="shared" si="33"/>
        <v>0</v>
      </c>
      <c r="P126" s="243"/>
      <c r="Q126" s="243"/>
      <c r="R126" s="378"/>
      <c r="S126" s="378"/>
    </row>
    <row r="127" spans="1:19" x14ac:dyDescent="0.2">
      <c r="A127" s="300"/>
      <c r="B127" s="301">
        <v>5504</v>
      </c>
      <c r="C127" s="320"/>
      <c r="D127" s="303" t="s">
        <v>203</v>
      </c>
      <c r="E127" s="297">
        <f t="shared" ref="E127:M127" si="36">SUM(E126:E126)</f>
        <v>0</v>
      </c>
      <c r="F127" s="298">
        <f t="shared" si="36"/>
        <v>0</v>
      </c>
      <c r="G127" s="298">
        <f t="shared" si="36"/>
        <v>0</v>
      </c>
      <c r="H127" s="298">
        <f t="shared" si="36"/>
        <v>0</v>
      </c>
      <c r="I127" s="298">
        <f t="shared" si="36"/>
        <v>0</v>
      </c>
      <c r="J127" s="298">
        <f t="shared" ref="J127" si="37">SUM(J126:J126)</f>
        <v>0</v>
      </c>
      <c r="K127" s="373">
        <f t="shared" si="36"/>
        <v>0</v>
      </c>
      <c r="L127" s="298">
        <f t="shared" si="36"/>
        <v>0</v>
      </c>
      <c r="M127" s="298">
        <f t="shared" si="36"/>
        <v>0</v>
      </c>
      <c r="N127" s="291">
        <f t="shared" si="32"/>
        <v>0</v>
      </c>
      <c r="O127" s="264">
        <f t="shared" si="33"/>
        <v>0</v>
      </c>
      <c r="P127" s="243"/>
      <c r="Q127" s="243"/>
      <c r="R127" s="378"/>
      <c r="S127" s="378"/>
    </row>
    <row r="128" spans="1:19" ht="15" thickBot="1" x14ac:dyDescent="0.25">
      <c r="A128" s="304"/>
      <c r="B128" s="306"/>
      <c r="C128" s="315"/>
      <c r="D128" s="316" t="s">
        <v>229</v>
      </c>
      <c r="E128" s="308"/>
      <c r="F128" s="309">
        <f t="shared" ref="F128:M128" si="38">SUM(F127,F123,F120,F115,F110)</f>
        <v>0</v>
      </c>
      <c r="G128" s="309">
        <f t="shared" si="38"/>
        <v>0</v>
      </c>
      <c r="H128" s="309">
        <f t="shared" si="38"/>
        <v>0</v>
      </c>
      <c r="I128" s="309">
        <f t="shared" si="38"/>
        <v>7000</v>
      </c>
      <c r="J128" s="309">
        <f t="shared" si="38"/>
        <v>0</v>
      </c>
      <c r="K128" s="374">
        <f t="shared" si="38"/>
        <v>0</v>
      </c>
      <c r="L128" s="309">
        <f t="shared" si="38"/>
        <v>3500</v>
      </c>
      <c r="M128" s="309">
        <f t="shared" si="38"/>
        <v>3500</v>
      </c>
      <c r="N128" s="310">
        <f t="shared" si="32"/>
        <v>7000</v>
      </c>
      <c r="O128" s="264">
        <f t="shared" si="33"/>
        <v>0</v>
      </c>
      <c r="P128" s="243"/>
      <c r="Q128" s="243"/>
      <c r="R128" s="378"/>
      <c r="S128" s="378"/>
    </row>
    <row r="129" spans="1:19" ht="15" thickBot="1" x14ac:dyDescent="0.25">
      <c r="A129" s="324"/>
      <c r="B129" s="325" t="s">
        <v>147</v>
      </c>
      <c r="C129" s="326"/>
      <c r="D129" s="327"/>
      <c r="E129" s="328">
        <f t="shared" ref="E129:J129" si="39">SUM(E128,E105,E91,E77,E59)</f>
        <v>268000</v>
      </c>
      <c r="F129" s="309">
        <f t="shared" si="39"/>
        <v>25000</v>
      </c>
      <c r="G129" s="309">
        <f t="shared" si="39"/>
        <v>35000</v>
      </c>
      <c r="H129" s="309">
        <f t="shared" si="39"/>
        <v>27000</v>
      </c>
      <c r="I129" s="309">
        <f t="shared" si="39"/>
        <v>10000</v>
      </c>
      <c r="J129" s="309">
        <f t="shared" si="39"/>
        <v>15000</v>
      </c>
      <c r="K129" s="377">
        <v>20000</v>
      </c>
      <c r="L129" s="309">
        <f>SUM(L128,L105,L91,L77,L59)</f>
        <v>320200</v>
      </c>
      <c r="M129" s="309">
        <f>SUM(M128,M105,M91,M77,M59)</f>
        <v>79800</v>
      </c>
      <c r="N129" s="310">
        <f>SUM(L129:M129)</f>
        <v>400000</v>
      </c>
      <c r="O129" s="264">
        <f>SUM(E129:K129)-N129</f>
        <v>0</v>
      </c>
      <c r="P129" s="243"/>
      <c r="Q129" s="243"/>
      <c r="R129" s="378"/>
      <c r="S129" s="378"/>
    </row>
    <row r="130" spans="1:19" x14ac:dyDescent="0.2">
      <c r="A130" s="329"/>
      <c r="B130" s="330"/>
      <c r="C130" s="331"/>
      <c r="D130" s="270"/>
      <c r="E130" s="332"/>
      <c r="F130" s="332"/>
      <c r="G130" s="332"/>
      <c r="H130" s="332"/>
      <c r="I130" s="332"/>
      <c r="J130" s="332"/>
      <c r="K130" s="332"/>
      <c r="L130" s="332"/>
      <c r="M130" s="332"/>
      <c r="N130" s="322"/>
      <c r="O130" s="264"/>
      <c r="P130" s="243"/>
      <c r="Q130" s="243"/>
      <c r="R130" s="378"/>
      <c r="S130" s="378"/>
    </row>
    <row r="131" spans="1:19" x14ac:dyDescent="0.2">
      <c r="A131" s="333"/>
      <c r="B131" s="333"/>
      <c r="C131" s="333"/>
      <c r="D131" s="333"/>
      <c r="E131" s="333"/>
      <c r="F131" s="333"/>
      <c r="G131" s="333"/>
      <c r="H131" s="333"/>
      <c r="I131" s="333"/>
      <c r="J131" s="333"/>
      <c r="K131" s="333"/>
      <c r="L131" s="333"/>
      <c r="M131" s="333"/>
      <c r="N131" s="333"/>
      <c r="O131" s="243"/>
      <c r="P131" s="243"/>
      <c r="Q131" s="243"/>
      <c r="R131" s="378"/>
      <c r="S131" s="378"/>
    </row>
    <row r="132" spans="1:19" x14ac:dyDescent="0.2">
      <c r="A132" s="333"/>
      <c r="B132" s="449"/>
      <c r="C132" s="450"/>
      <c r="D132" s="449"/>
      <c r="E132" s="449"/>
      <c r="F132" s="449"/>
      <c r="G132" s="449"/>
      <c r="H132" s="449"/>
      <c r="I132" s="449"/>
      <c r="J132" s="449"/>
      <c r="K132" s="449"/>
      <c r="L132" s="449"/>
      <c r="M132" s="449"/>
      <c r="N132" s="449"/>
      <c r="O132" s="244"/>
      <c r="P132" s="244"/>
      <c r="Q132" s="244"/>
    </row>
    <row r="133" spans="1:19" x14ac:dyDescent="0.2">
      <c r="A133" s="333"/>
      <c r="B133" s="449"/>
      <c r="C133" s="450"/>
      <c r="D133" s="449"/>
      <c r="E133" s="449"/>
      <c r="F133" s="449"/>
      <c r="G133" s="449"/>
      <c r="H133" s="449"/>
      <c r="I133" s="449"/>
      <c r="J133" s="449"/>
      <c r="K133" s="449"/>
      <c r="L133" s="449"/>
      <c r="M133" s="449"/>
      <c r="N133" s="449"/>
      <c r="O133" s="244"/>
      <c r="P133" s="244"/>
      <c r="Q133" s="244"/>
    </row>
    <row r="134" spans="1:19" x14ac:dyDescent="0.2">
      <c r="A134" s="333"/>
      <c r="B134" s="449"/>
      <c r="C134" s="450"/>
      <c r="D134" s="449"/>
      <c r="E134" s="449"/>
      <c r="F134" s="449"/>
      <c r="G134" s="449"/>
      <c r="H134" s="449"/>
      <c r="I134" s="449"/>
      <c r="J134" s="449"/>
      <c r="K134" s="449"/>
      <c r="L134" s="449"/>
      <c r="M134" s="449"/>
      <c r="N134" s="449"/>
      <c r="O134" s="244"/>
      <c r="P134" s="244"/>
      <c r="Q134" s="244"/>
    </row>
    <row r="135" spans="1:19" x14ac:dyDescent="0.2">
      <c r="A135" s="337"/>
      <c r="B135" s="337"/>
      <c r="C135" s="451"/>
      <c r="D135" s="452"/>
      <c r="E135" s="452"/>
      <c r="F135" s="452"/>
      <c r="G135" s="452"/>
      <c r="H135" s="452"/>
      <c r="I135" s="452"/>
      <c r="J135" s="452"/>
      <c r="K135" s="452"/>
      <c r="L135" s="452"/>
      <c r="M135" s="452"/>
      <c r="N135" s="452"/>
      <c r="O135" s="244"/>
      <c r="P135" s="244"/>
      <c r="Q135" s="244"/>
    </row>
    <row r="136" spans="1:19" x14ac:dyDescent="0.2">
      <c r="A136" s="337"/>
      <c r="B136" s="337"/>
      <c r="C136" s="451"/>
      <c r="D136" s="452"/>
      <c r="E136" s="452"/>
      <c r="F136" s="452"/>
      <c r="G136" s="452"/>
      <c r="H136" s="452"/>
      <c r="I136" s="452"/>
      <c r="J136" s="452"/>
      <c r="K136" s="452"/>
      <c r="L136" s="452"/>
      <c r="M136" s="452"/>
      <c r="N136" s="452"/>
      <c r="O136" s="244"/>
      <c r="P136" s="244"/>
      <c r="Q136" s="244"/>
    </row>
    <row r="137" spans="1:19" x14ac:dyDescent="0.2">
      <c r="A137" s="337"/>
      <c r="B137" s="337"/>
      <c r="C137" s="451"/>
      <c r="D137" s="452"/>
      <c r="E137" s="452"/>
      <c r="F137" s="452"/>
      <c r="G137" s="452"/>
      <c r="H137" s="452"/>
      <c r="I137" s="452"/>
      <c r="J137" s="452"/>
      <c r="K137" s="452"/>
      <c r="L137" s="452"/>
      <c r="M137" s="452"/>
      <c r="N137" s="452"/>
      <c r="O137" s="244"/>
      <c r="P137" s="244"/>
      <c r="Q137" s="244"/>
    </row>
    <row r="138" spans="1:19" x14ac:dyDescent="0.2">
      <c r="A138" s="333"/>
      <c r="B138" s="337"/>
      <c r="C138" s="451"/>
      <c r="D138" s="452"/>
      <c r="E138" s="452"/>
      <c r="F138" s="452"/>
      <c r="G138" s="452"/>
      <c r="H138" s="452"/>
      <c r="I138" s="452"/>
      <c r="J138" s="452"/>
      <c r="K138" s="452"/>
      <c r="L138" s="452"/>
      <c r="M138" s="452"/>
      <c r="N138" s="452"/>
      <c r="O138" s="244"/>
      <c r="P138" s="244"/>
      <c r="Q138" s="244"/>
    </row>
    <row r="139" spans="1:19" x14ac:dyDescent="0.2">
      <c r="A139" s="333"/>
      <c r="B139" s="452"/>
      <c r="C139" s="451"/>
      <c r="D139" s="452"/>
      <c r="E139" s="452"/>
      <c r="F139" s="452"/>
      <c r="G139" s="452"/>
      <c r="H139" s="452"/>
      <c r="I139" s="452"/>
      <c r="J139" s="452"/>
      <c r="K139" s="452"/>
      <c r="L139" s="452"/>
      <c r="M139" s="452"/>
      <c r="N139" s="452"/>
      <c r="O139" s="244"/>
      <c r="P139" s="244"/>
      <c r="Q139" s="244"/>
    </row>
    <row r="140" spans="1:19" x14ac:dyDescent="0.2">
      <c r="A140" s="383"/>
      <c r="B140" s="386"/>
      <c r="C140" s="385"/>
      <c r="D140" s="386"/>
      <c r="E140" s="386"/>
      <c r="F140" s="386"/>
      <c r="G140" s="386"/>
      <c r="H140" s="386"/>
      <c r="I140" s="386"/>
      <c r="J140" s="386"/>
      <c r="K140" s="386"/>
      <c r="L140" s="386"/>
      <c r="M140" s="386"/>
      <c r="N140" s="386"/>
    </row>
    <row r="141" spans="1:19" x14ac:dyDescent="0.2">
      <c r="A141" s="383"/>
      <c r="B141" s="386"/>
      <c r="C141" s="385"/>
      <c r="D141" s="386"/>
      <c r="E141" s="386"/>
      <c r="F141" s="386"/>
      <c r="G141" s="386"/>
      <c r="H141" s="386"/>
      <c r="I141" s="386"/>
      <c r="J141" s="386"/>
      <c r="K141" s="386"/>
      <c r="L141" s="386"/>
      <c r="M141" s="386"/>
      <c r="N141" s="386"/>
    </row>
    <row r="142" spans="1:19" x14ac:dyDescent="0.2">
      <c r="A142" s="384"/>
      <c r="B142" s="386"/>
      <c r="C142" s="385"/>
      <c r="D142" s="386"/>
      <c r="E142" s="386"/>
      <c r="F142" s="386"/>
      <c r="G142" s="386"/>
      <c r="H142" s="386"/>
      <c r="I142" s="386"/>
      <c r="J142" s="386"/>
      <c r="K142" s="386"/>
      <c r="L142" s="386"/>
      <c r="M142" s="386"/>
      <c r="N142" s="386"/>
    </row>
    <row r="143" spans="1:19" x14ac:dyDescent="0.2">
      <c r="A143" s="384"/>
      <c r="B143" s="386"/>
      <c r="C143" s="385"/>
      <c r="D143" s="386"/>
      <c r="E143" s="386"/>
      <c r="F143" s="386"/>
      <c r="G143" s="386"/>
      <c r="H143" s="386"/>
      <c r="I143" s="386"/>
      <c r="J143" s="386"/>
      <c r="K143" s="386"/>
      <c r="L143" s="386"/>
      <c r="M143" s="386"/>
      <c r="N143" s="386"/>
    </row>
    <row r="144" spans="1:19" x14ac:dyDescent="0.2">
      <c r="A144" s="386"/>
      <c r="B144" s="386"/>
      <c r="C144" s="385"/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</row>
    <row r="145" spans="1:14" x14ac:dyDescent="0.2">
      <c r="A145" s="386"/>
      <c r="B145" s="386"/>
      <c r="C145" s="385"/>
      <c r="D145" s="386"/>
      <c r="E145" s="386"/>
      <c r="F145" s="386"/>
      <c r="G145" s="386"/>
      <c r="H145" s="386"/>
      <c r="I145" s="386"/>
      <c r="J145" s="386"/>
      <c r="K145" s="386"/>
      <c r="L145" s="386"/>
      <c r="M145" s="386"/>
      <c r="N145" s="386"/>
    </row>
    <row r="146" spans="1:14" x14ac:dyDescent="0.2">
      <c r="A146" s="386"/>
      <c r="B146" s="386"/>
      <c r="C146" s="385"/>
      <c r="D146" s="386"/>
      <c r="E146" s="386"/>
      <c r="F146" s="386"/>
      <c r="G146" s="386"/>
      <c r="H146" s="386"/>
      <c r="I146" s="386"/>
      <c r="J146" s="386"/>
      <c r="K146" s="386"/>
      <c r="L146" s="386"/>
      <c r="M146" s="386"/>
      <c r="N146" s="386"/>
    </row>
    <row r="147" spans="1:14" x14ac:dyDescent="0.2">
      <c r="A147" s="386"/>
      <c r="B147" s="386"/>
      <c r="C147" s="385"/>
      <c r="D147" s="386"/>
      <c r="E147" s="386"/>
      <c r="F147" s="386"/>
      <c r="G147" s="386"/>
      <c r="H147" s="386"/>
      <c r="I147" s="386"/>
      <c r="J147" s="386"/>
      <c r="K147" s="386"/>
      <c r="L147" s="386"/>
      <c r="M147" s="386"/>
      <c r="N147" s="386"/>
    </row>
    <row r="148" spans="1:14" x14ac:dyDescent="0.2">
      <c r="A148" s="386"/>
      <c r="B148" s="386"/>
      <c r="C148" s="385"/>
      <c r="D148" s="386"/>
      <c r="E148" s="386"/>
      <c r="F148" s="386"/>
      <c r="G148" s="386"/>
      <c r="H148" s="386"/>
      <c r="I148" s="386"/>
      <c r="J148" s="386"/>
      <c r="K148" s="386"/>
      <c r="L148" s="386"/>
      <c r="M148" s="386"/>
      <c r="N148" s="386"/>
    </row>
    <row r="149" spans="1:14" x14ac:dyDescent="0.2">
      <c r="A149" s="386"/>
      <c r="B149" s="386"/>
      <c r="C149" s="385"/>
      <c r="D149" s="386"/>
      <c r="E149" s="386"/>
      <c r="F149" s="386"/>
      <c r="G149" s="386"/>
      <c r="H149" s="386"/>
      <c r="I149" s="386"/>
      <c r="J149" s="386"/>
      <c r="K149" s="386"/>
      <c r="L149" s="386"/>
      <c r="M149" s="386"/>
      <c r="N149" s="386"/>
    </row>
    <row r="150" spans="1:14" x14ac:dyDescent="0.2">
      <c r="A150" s="386"/>
      <c r="B150" s="386"/>
      <c r="C150" s="385"/>
      <c r="D150" s="386"/>
      <c r="E150" s="386"/>
      <c r="F150" s="386"/>
      <c r="G150" s="386"/>
      <c r="H150" s="386"/>
      <c r="I150" s="386"/>
      <c r="J150" s="386"/>
      <c r="K150" s="386"/>
      <c r="L150" s="386"/>
      <c r="M150" s="386"/>
      <c r="N150" s="386"/>
    </row>
    <row r="151" spans="1:14" x14ac:dyDescent="0.2">
      <c r="A151" s="386"/>
      <c r="B151" s="386"/>
      <c r="C151" s="385"/>
      <c r="D151" s="386"/>
      <c r="E151" s="386"/>
      <c r="F151" s="386"/>
      <c r="G151" s="386"/>
      <c r="H151" s="386"/>
      <c r="I151" s="386"/>
      <c r="J151" s="386"/>
      <c r="K151" s="386"/>
      <c r="L151" s="386"/>
      <c r="M151" s="386"/>
      <c r="N151" s="386"/>
    </row>
  </sheetData>
  <mergeCells count="9">
    <mergeCell ref="B5:D5"/>
    <mergeCell ref="A6:D6"/>
    <mergeCell ref="B7:D7"/>
    <mergeCell ref="A1:L1"/>
    <mergeCell ref="A2:L2"/>
    <mergeCell ref="B3:D3"/>
    <mergeCell ref="B4:D4"/>
    <mergeCell ref="E4:K4"/>
    <mergeCell ref="L4:N4"/>
  </mergeCells>
  <pageMargins left="0.7" right="0.7" top="0.75" bottom="0.75" header="0.3" footer="0.3"/>
  <pageSetup orientation="portrait" horizontalDpi="30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42"/>
  <sheetViews>
    <sheetView zoomScale="81" zoomScaleNormal="81" workbookViewId="0">
      <selection activeCell="A71" sqref="A71:XFD72"/>
    </sheetView>
  </sheetViews>
  <sheetFormatPr defaultColWidth="8.85546875" defaultRowHeight="15" x14ac:dyDescent="0.2"/>
  <cols>
    <col min="1" max="1" width="4.28515625" style="336" bestFit="1" customWidth="1"/>
    <col min="2" max="2" width="8.85546875" style="336"/>
    <col min="3" max="3" width="6.85546875" style="340" customWidth="1"/>
    <col min="4" max="4" width="50" style="336" bestFit="1" customWidth="1"/>
    <col min="5" max="5" width="11.7109375" style="336" bestFit="1" customWidth="1"/>
    <col min="6" max="7" width="11.7109375" style="336" customWidth="1"/>
    <col min="8" max="8" width="14" style="336" customWidth="1"/>
    <col min="9" max="9" width="13.85546875" style="336" customWidth="1"/>
    <col min="10" max="10" width="13.28515625" style="336" customWidth="1"/>
    <col min="11" max="13" width="9.85546875" style="336" bestFit="1" customWidth="1"/>
    <col min="14" max="16384" width="8.85546875" style="336"/>
  </cols>
  <sheetData>
    <row r="1" spans="1:14" s="244" customFormat="1" ht="12.75" customHeight="1" x14ac:dyDescent="0.2">
      <c r="A1" s="622" t="s">
        <v>34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241"/>
      <c r="M1" s="241"/>
      <c r="N1" s="241"/>
    </row>
    <row r="2" spans="1:14" s="244" customFormat="1" ht="12.75" customHeight="1" x14ac:dyDescent="0.2">
      <c r="A2" s="623" t="s">
        <v>35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245"/>
      <c r="M2" s="245"/>
      <c r="N2" s="245"/>
    </row>
    <row r="3" spans="1:14" s="244" customFormat="1" ht="12.75" customHeight="1" thickBot="1" x14ac:dyDescent="0.25">
      <c r="A3" s="624"/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346"/>
      <c r="M3" s="346"/>
      <c r="N3" s="346"/>
    </row>
    <row r="4" spans="1:14" s="244" customFormat="1" ht="12.75" customHeight="1" x14ac:dyDescent="0.2">
      <c r="A4" s="257"/>
      <c r="B4" s="610"/>
      <c r="C4" s="610"/>
      <c r="D4" s="611"/>
      <c r="E4" s="612" t="s">
        <v>21</v>
      </c>
      <c r="F4" s="613"/>
      <c r="G4" s="613"/>
      <c r="H4" s="613"/>
      <c r="I4" s="613"/>
      <c r="J4" s="651"/>
      <c r="K4" s="614" t="s">
        <v>37</v>
      </c>
      <c r="L4" s="614"/>
      <c r="M4" s="615"/>
      <c r="N4" s="258" t="s">
        <v>74</v>
      </c>
    </row>
    <row r="5" spans="1:14" s="244" customFormat="1" ht="12.75" customHeight="1" x14ac:dyDescent="0.2">
      <c r="A5" s="259"/>
      <c r="B5" s="616"/>
      <c r="C5" s="616"/>
      <c r="D5" s="617"/>
      <c r="E5" s="364">
        <v>1</v>
      </c>
      <c r="F5" s="365">
        <v>2</v>
      </c>
      <c r="G5" s="365">
        <v>3</v>
      </c>
      <c r="H5" s="365">
        <v>4</v>
      </c>
      <c r="I5" s="365">
        <v>5</v>
      </c>
      <c r="J5" s="366">
        <v>6</v>
      </c>
      <c r="K5" s="262" t="s">
        <v>193</v>
      </c>
      <c r="L5" s="262" t="s">
        <v>194</v>
      </c>
      <c r="M5" s="263" t="s">
        <v>192</v>
      </c>
      <c r="N5" s="264"/>
    </row>
    <row r="6" spans="1:14" s="393" customFormat="1" ht="81.75" customHeight="1" x14ac:dyDescent="0.25">
      <c r="A6" s="388"/>
      <c r="B6" s="389"/>
      <c r="C6" s="389"/>
      <c r="D6" s="390" t="s">
        <v>439</v>
      </c>
      <c r="E6" s="544" t="s">
        <v>511</v>
      </c>
      <c r="F6" s="545" t="s">
        <v>440</v>
      </c>
      <c r="G6" s="545" t="s">
        <v>441</v>
      </c>
      <c r="H6" s="545" t="s">
        <v>442</v>
      </c>
      <c r="I6" s="545" t="s">
        <v>443</v>
      </c>
      <c r="J6" s="546" t="s">
        <v>444</v>
      </c>
      <c r="K6" s="391"/>
      <c r="L6" s="391"/>
      <c r="M6" s="543"/>
      <c r="N6" s="392"/>
    </row>
    <row r="7" spans="1:14" s="244" customFormat="1" ht="12.75" customHeight="1" x14ac:dyDescent="0.2">
      <c r="A7" s="618" t="s">
        <v>195</v>
      </c>
      <c r="B7" s="619"/>
      <c r="C7" s="619"/>
      <c r="D7" s="620"/>
      <c r="E7" s="266" t="s">
        <v>196</v>
      </c>
      <c r="F7" s="266" t="s">
        <v>196</v>
      </c>
      <c r="G7" s="266" t="s">
        <v>196</v>
      </c>
      <c r="H7" s="266" t="s">
        <v>196</v>
      </c>
      <c r="I7" s="266" t="s">
        <v>196</v>
      </c>
      <c r="J7" s="368" t="s">
        <v>196</v>
      </c>
      <c r="K7" s="266" t="s">
        <v>196</v>
      </c>
      <c r="L7" s="266" t="s">
        <v>196</v>
      </c>
      <c r="M7" s="267" t="s">
        <v>196</v>
      </c>
      <c r="N7" s="264"/>
    </row>
    <row r="8" spans="1:14" s="244" customFormat="1" ht="12.75" x14ac:dyDescent="0.2">
      <c r="A8" s="268">
        <v>10</v>
      </c>
      <c r="B8" s="607" t="s">
        <v>197</v>
      </c>
      <c r="C8" s="607"/>
      <c r="D8" s="608"/>
      <c r="E8" s="269"/>
      <c r="F8" s="270"/>
      <c r="G8" s="270"/>
      <c r="H8" s="270"/>
      <c r="I8" s="270"/>
      <c r="J8" s="369"/>
      <c r="K8" s="271"/>
      <c r="L8" s="271"/>
      <c r="M8" s="272"/>
      <c r="N8" s="264"/>
    </row>
    <row r="9" spans="1:14" s="244" customFormat="1" ht="25.5" hidden="1" customHeight="1" x14ac:dyDescent="0.2">
      <c r="A9" s="273"/>
      <c r="B9" s="342">
        <v>1100</v>
      </c>
      <c r="C9" s="275" t="s">
        <v>71</v>
      </c>
      <c r="D9" s="276" t="s">
        <v>199</v>
      </c>
      <c r="E9" s="273"/>
      <c r="F9" s="277"/>
      <c r="G9" s="277"/>
      <c r="H9" s="277"/>
      <c r="I9" s="277"/>
      <c r="J9" s="282"/>
      <c r="K9" s="278"/>
      <c r="L9" s="278"/>
      <c r="M9" s="272"/>
      <c r="N9" s="264"/>
    </row>
    <row r="10" spans="1:14" s="244" customFormat="1" ht="13.5" hidden="1" customHeight="1" x14ac:dyDescent="0.2">
      <c r="A10" s="273"/>
      <c r="B10" s="342"/>
      <c r="C10" s="279"/>
      <c r="D10" s="276" t="s">
        <v>200</v>
      </c>
      <c r="E10" s="273"/>
      <c r="F10" s="277"/>
      <c r="G10" s="277"/>
      <c r="H10" s="277"/>
      <c r="I10" s="277"/>
      <c r="J10" s="282"/>
      <c r="K10" s="278"/>
      <c r="L10" s="278"/>
      <c r="M10" s="272"/>
      <c r="N10" s="264"/>
    </row>
    <row r="11" spans="1:14" s="244" customFormat="1" ht="12.75" hidden="1" customHeight="1" x14ac:dyDescent="0.2">
      <c r="A11" s="273"/>
      <c r="B11" s="344">
        <v>1101</v>
      </c>
      <c r="C11" s="281"/>
      <c r="D11" s="282"/>
      <c r="E11" s="273"/>
      <c r="F11" s="277"/>
      <c r="G11" s="277"/>
      <c r="H11" s="277"/>
      <c r="I11" s="277"/>
      <c r="J11" s="282"/>
      <c r="K11" s="278"/>
      <c r="L11" s="278"/>
      <c r="M11" s="272">
        <v>0</v>
      </c>
      <c r="N11" s="264"/>
    </row>
    <row r="12" spans="1:14" s="244" customFormat="1" ht="12.75" hidden="1" customHeight="1" x14ac:dyDescent="0.2">
      <c r="A12" s="273"/>
      <c r="B12" s="344">
        <v>1102</v>
      </c>
      <c r="C12" s="281"/>
      <c r="D12" s="282"/>
      <c r="E12" s="273"/>
      <c r="F12" s="277"/>
      <c r="G12" s="277"/>
      <c r="H12" s="277"/>
      <c r="I12" s="277"/>
      <c r="J12" s="282"/>
      <c r="K12" s="278"/>
      <c r="L12" s="278"/>
      <c r="M12" s="272">
        <v>0</v>
      </c>
      <c r="N12" s="264"/>
    </row>
    <row r="13" spans="1:14" s="244" customFormat="1" ht="12.75" hidden="1" customHeight="1" x14ac:dyDescent="0.2">
      <c r="A13" s="273"/>
      <c r="B13" s="344">
        <v>1103</v>
      </c>
      <c r="C13" s="281"/>
      <c r="D13" s="282"/>
      <c r="E13" s="273"/>
      <c r="F13" s="277"/>
      <c r="G13" s="277"/>
      <c r="H13" s="277"/>
      <c r="I13" s="277"/>
      <c r="J13" s="282"/>
      <c r="K13" s="278"/>
      <c r="L13" s="278"/>
      <c r="M13" s="272">
        <v>0</v>
      </c>
      <c r="N13" s="264"/>
    </row>
    <row r="14" spans="1:14" s="244" customFormat="1" ht="12.75" hidden="1" customHeight="1" x14ac:dyDescent="0.2">
      <c r="A14" s="273"/>
      <c r="B14" s="344">
        <v>1199</v>
      </c>
      <c r="C14" s="281"/>
      <c r="D14" s="283" t="s">
        <v>203</v>
      </c>
      <c r="E14" s="284">
        <v>0</v>
      </c>
      <c r="F14" s="285"/>
      <c r="G14" s="285"/>
      <c r="H14" s="285"/>
      <c r="I14" s="285"/>
      <c r="J14" s="370"/>
      <c r="K14" s="286">
        <v>0</v>
      </c>
      <c r="L14" s="286">
        <v>0</v>
      </c>
      <c r="M14" s="272">
        <v>0</v>
      </c>
      <c r="N14" s="264"/>
    </row>
    <row r="15" spans="1:14" s="244" customFormat="1" ht="12.75" x14ac:dyDescent="0.2">
      <c r="A15" s="273"/>
      <c r="B15" s="342">
        <v>1200</v>
      </c>
      <c r="C15" s="279" t="s">
        <v>22</v>
      </c>
      <c r="D15" s="276" t="s">
        <v>205</v>
      </c>
      <c r="E15" s="273"/>
      <c r="F15" s="277"/>
      <c r="G15" s="277"/>
      <c r="H15" s="277"/>
      <c r="I15" s="277"/>
      <c r="J15" s="282"/>
      <c r="K15" s="278"/>
      <c r="L15" s="278"/>
      <c r="M15" s="272"/>
      <c r="N15" s="264"/>
    </row>
    <row r="16" spans="1:14" s="244" customFormat="1" ht="12.75" x14ac:dyDescent="0.2">
      <c r="A16" s="273"/>
      <c r="B16" s="342"/>
      <c r="C16" s="279"/>
      <c r="D16" s="276" t="s">
        <v>206</v>
      </c>
      <c r="E16" s="273"/>
      <c r="F16" s="277"/>
      <c r="G16" s="277"/>
      <c r="H16" s="277"/>
      <c r="I16" s="277"/>
      <c r="J16" s="282"/>
      <c r="K16" s="278"/>
      <c r="L16" s="278"/>
      <c r="M16" s="272"/>
      <c r="N16" s="264"/>
    </row>
    <row r="17" spans="1:14" s="244" customFormat="1" ht="12.75" customHeight="1" x14ac:dyDescent="0.2">
      <c r="A17" s="273"/>
      <c r="B17" s="344">
        <v>1205</v>
      </c>
      <c r="C17" s="281">
        <v>11</v>
      </c>
      <c r="D17" s="287" t="s">
        <v>445</v>
      </c>
      <c r="E17" s="288">
        <v>20000</v>
      </c>
      <c r="F17" s="289">
        <v>0</v>
      </c>
      <c r="G17" s="289">
        <v>0</v>
      </c>
      <c r="H17" s="289">
        <v>0</v>
      </c>
      <c r="I17" s="289">
        <v>0</v>
      </c>
      <c r="J17" s="371">
        <v>0</v>
      </c>
      <c r="K17" s="289">
        <v>20000</v>
      </c>
      <c r="L17" s="289">
        <v>0</v>
      </c>
      <c r="M17" s="291">
        <f t="shared" ref="M17:M24" si="0">SUM(K17:L17)</f>
        <v>20000</v>
      </c>
      <c r="N17" s="264">
        <f t="shared" ref="N17:N24" si="1">SUM(E17:J17)-M17</f>
        <v>0</v>
      </c>
    </row>
    <row r="18" spans="1:14" s="244" customFormat="1" ht="12.75" customHeight="1" x14ac:dyDescent="0.2">
      <c r="A18" s="273"/>
      <c r="B18" s="344">
        <v>1205</v>
      </c>
      <c r="C18" s="281"/>
      <c r="D18" s="287" t="s">
        <v>446</v>
      </c>
      <c r="E18" s="288">
        <v>0</v>
      </c>
      <c r="F18" s="289">
        <v>37500</v>
      </c>
      <c r="G18" s="289">
        <v>0</v>
      </c>
      <c r="H18" s="289">
        <v>0</v>
      </c>
      <c r="I18" s="289">
        <v>0</v>
      </c>
      <c r="J18" s="371">
        <v>0</v>
      </c>
      <c r="K18" s="289">
        <v>22500</v>
      </c>
      <c r="L18" s="289">
        <v>15000</v>
      </c>
      <c r="M18" s="291">
        <f t="shared" si="0"/>
        <v>37500</v>
      </c>
      <c r="N18" s="264">
        <f t="shared" si="1"/>
        <v>0</v>
      </c>
    </row>
    <row r="19" spans="1:14" s="244" customFormat="1" ht="12.75" customHeight="1" x14ac:dyDescent="0.2">
      <c r="A19" s="273"/>
      <c r="B19" s="344">
        <v>1205</v>
      </c>
      <c r="C19" s="281"/>
      <c r="D19" s="287" t="s">
        <v>447</v>
      </c>
      <c r="E19" s="288">
        <v>0</v>
      </c>
      <c r="F19" s="289">
        <v>37500</v>
      </c>
      <c r="G19" s="289">
        <v>0</v>
      </c>
      <c r="H19" s="289">
        <v>0</v>
      </c>
      <c r="I19" s="289">
        <v>0</v>
      </c>
      <c r="J19" s="371">
        <v>0</v>
      </c>
      <c r="K19" s="289">
        <v>22500</v>
      </c>
      <c r="L19" s="289">
        <v>15000</v>
      </c>
      <c r="M19" s="291">
        <f t="shared" si="0"/>
        <v>37500</v>
      </c>
      <c r="N19" s="264">
        <f t="shared" si="1"/>
        <v>0</v>
      </c>
    </row>
    <row r="20" spans="1:14" s="244" customFormat="1" ht="12.75" customHeight="1" x14ac:dyDescent="0.2">
      <c r="A20" s="273"/>
      <c r="B20" s="344">
        <v>1205</v>
      </c>
      <c r="C20" s="281"/>
      <c r="D20" s="287" t="s">
        <v>448</v>
      </c>
      <c r="E20" s="288">
        <v>0</v>
      </c>
      <c r="F20" s="289">
        <v>10000</v>
      </c>
      <c r="G20" s="289">
        <v>0</v>
      </c>
      <c r="H20" s="289">
        <v>0</v>
      </c>
      <c r="I20" s="289">
        <v>0</v>
      </c>
      <c r="J20" s="371">
        <v>0</v>
      </c>
      <c r="K20" s="289">
        <v>10000</v>
      </c>
      <c r="L20" s="289">
        <v>0</v>
      </c>
      <c r="M20" s="291">
        <f t="shared" si="0"/>
        <v>10000</v>
      </c>
      <c r="N20" s="264">
        <f t="shared" si="1"/>
        <v>0</v>
      </c>
    </row>
    <row r="21" spans="1:14" s="244" customFormat="1" ht="12.75" customHeight="1" x14ac:dyDescent="0.2">
      <c r="A21" s="273"/>
      <c r="B21" s="344">
        <v>1205</v>
      </c>
      <c r="C21" s="281"/>
      <c r="D21" s="287" t="s">
        <v>449</v>
      </c>
      <c r="E21" s="288">
        <v>0</v>
      </c>
      <c r="F21" s="289">
        <v>0</v>
      </c>
      <c r="G21" s="289">
        <v>70000</v>
      </c>
      <c r="H21" s="289">
        <v>0</v>
      </c>
      <c r="I21" s="289">
        <v>0</v>
      </c>
      <c r="J21" s="371">
        <v>0</v>
      </c>
      <c r="K21" s="289">
        <v>30000</v>
      </c>
      <c r="L21" s="289">
        <v>40000</v>
      </c>
      <c r="M21" s="291">
        <f t="shared" si="0"/>
        <v>70000</v>
      </c>
      <c r="N21" s="264">
        <f t="shared" si="1"/>
        <v>0</v>
      </c>
    </row>
    <row r="22" spans="1:14" s="244" customFormat="1" ht="12.75" customHeight="1" x14ac:dyDescent="0.2">
      <c r="A22" s="273"/>
      <c r="B22" s="344">
        <v>1205</v>
      </c>
      <c r="C22" s="281"/>
      <c r="D22" s="295" t="s">
        <v>450</v>
      </c>
      <c r="E22" s="294"/>
      <c r="F22" s="290"/>
      <c r="G22" s="290"/>
      <c r="H22" s="290">
        <v>25000</v>
      </c>
      <c r="I22" s="290"/>
      <c r="J22" s="372"/>
      <c r="K22" s="293">
        <v>18000</v>
      </c>
      <c r="L22" s="293">
        <v>7000</v>
      </c>
      <c r="M22" s="291">
        <f t="shared" si="0"/>
        <v>25000</v>
      </c>
      <c r="N22" s="264">
        <f t="shared" si="1"/>
        <v>0</v>
      </c>
    </row>
    <row r="23" spans="1:14" s="244" customFormat="1" ht="12.75" customHeight="1" x14ac:dyDescent="0.2">
      <c r="A23" s="273"/>
      <c r="B23" s="344">
        <v>1205</v>
      </c>
      <c r="C23" s="281"/>
      <c r="D23" s="295" t="s">
        <v>451</v>
      </c>
      <c r="E23" s="294"/>
      <c r="F23" s="290"/>
      <c r="G23" s="290"/>
      <c r="H23" s="290"/>
      <c r="I23" s="290">
        <v>8000</v>
      </c>
      <c r="J23" s="372"/>
      <c r="K23" s="293"/>
      <c r="L23" s="293">
        <v>8000</v>
      </c>
      <c r="M23" s="291">
        <f t="shared" si="0"/>
        <v>8000</v>
      </c>
      <c r="N23" s="264">
        <f t="shared" si="1"/>
        <v>0</v>
      </c>
    </row>
    <row r="24" spans="1:14" s="244" customFormat="1" ht="12.75" customHeight="1" x14ac:dyDescent="0.2">
      <c r="A24" s="273"/>
      <c r="B24" s="344">
        <v>1205</v>
      </c>
      <c r="C24" s="281"/>
      <c r="D24" s="295" t="s">
        <v>452</v>
      </c>
      <c r="E24" s="294"/>
      <c r="F24" s="290"/>
      <c r="G24" s="290"/>
      <c r="H24" s="290"/>
      <c r="I24" s="290"/>
      <c r="J24" s="372">
        <v>20000</v>
      </c>
      <c r="K24" s="293">
        <v>15000</v>
      </c>
      <c r="L24" s="293">
        <v>5000</v>
      </c>
      <c r="M24" s="291">
        <f t="shared" si="0"/>
        <v>20000</v>
      </c>
      <c r="N24" s="264">
        <f t="shared" si="1"/>
        <v>0</v>
      </c>
    </row>
    <row r="25" spans="1:14" s="244" customFormat="1" ht="12.75" x14ac:dyDescent="0.2">
      <c r="A25" s="296"/>
      <c r="B25" s="286">
        <v>1205</v>
      </c>
      <c r="C25" s="286"/>
      <c r="D25" s="272" t="s">
        <v>203</v>
      </c>
      <c r="E25" s="297">
        <f>SUM(E17:E21)</f>
        <v>20000</v>
      </c>
      <c r="F25" s="298">
        <f>SUM(F15:F24)</f>
        <v>85000</v>
      </c>
      <c r="G25" s="298">
        <f>SUM(G17:G21)</f>
        <v>70000</v>
      </c>
      <c r="H25" s="298">
        <f>SUM(H8:H24)</f>
        <v>25000</v>
      </c>
      <c r="I25" s="298">
        <f t="shared" ref="I25:J25" si="2">SUM(I8:I24)</f>
        <v>8000</v>
      </c>
      <c r="J25" s="373">
        <f t="shared" si="2"/>
        <v>20000</v>
      </c>
      <c r="K25" s="293">
        <f>SUM(K17:K24)</f>
        <v>138000</v>
      </c>
      <c r="L25" s="293">
        <f>SUM(L17:L24)</f>
        <v>90000</v>
      </c>
      <c r="M25" s="291">
        <f t="shared" ref="M25:M37" si="3">SUM(K25:L25)</f>
        <v>228000</v>
      </c>
      <c r="N25" s="264"/>
    </row>
    <row r="26" spans="1:14" s="244" customFormat="1" ht="12.75" hidden="1" customHeight="1" x14ac:dyDescent="0.2">
      <c r="A26" s="273"/>
      <c r="B26" s="342">
        <v>1300</v>
      </c>
      <c r="C26" s="279"/>
      <c r="D26" s="299" t="s">
        <v>212</v>
      </c>
      <c r="E26" s="288"/>
      <c r="F26" s="289"/>
      <c r="G26" s="289"/>
      <c r="H26" s="289"/>
      <c r="I26" s="289"/>
      <c r="J26" s="371"/>
      <c r="K26" s="293"/>
      <c r="L26" s="293"/>
      <c r="M26" s="291">
        <f t="shared" si="3"/>
        <v>0</v>
      </c>
      <c r="N26" s="264">
        <f t="shared" ref="N26:N37" si="4">SUM(E26:J26)-M26</f>
        <v>0</v>
      </c>
    </row>
    <row r="27" spans="1:14" s="244" customFormat="1" ht="12.75" hidden="1" customHeight="1" x14ac:dyDescent="0.2">
      <c r="A27" s="273"/>
      <c r="B27" s="342"/>
      <c r="C27" s="279"/>
      <c r="D27" s="299" t="s">
        <v>200</v>
      </c>
      <c r="E27" s="288"/>
      <c r="F27" s="289"/>
      <c r="G27" s="289"/>
      <c r="H27" s="289"/>
      <c r="I27" s="289"/>
      <c r="J27" s="371"/>
      <c r="K27" s="293"/>
      <c r="L27" s="293"/>
      <c r="M27" s="291">
        <f t="shared" si="3"/>
        <v>0</v>
      </c>
      <c r="N27" s="264">
        <f t="shared" si="4"/>
        <v>0</v>
      </c>
    </row>
    <row r="28" spans="1:14" s="244" customFormat="1" ht="12.75" hidden="1" customHeight="1" x14ac:dyDescent="0.2">
      <c r="A28" s="273"/>
      <c r="B28" s="344">
        <v>1301</v>
      </c>
      <c r="C28" s="281"/>
      <c r="D28" s="283"/>
      <c r="E28" s="288">
        <v>0</v>
      </c>
      <c r="F28" s="289"/>
      <c r="G28" s="289"/>
      <c r="H28" s="289"/>
      <c r="I28" s="289"/>
      <c r="J28" s="371"/>
      <c r="K28" s="293">
        <v>0</v>
      </c>
      <c r="L28" s="293">
        <v>0</v>
      </c>
      <c r="M28" s="291">
        <f t="shared" si="3"/>
        <v>0</v>
      </c>
      <c r="N28" s="264">
        <f t="shared" si="4"/>
        <v>0</v>
      </c>
    </row>
    <row r="29" spans="1:14" s="244" customFormat="1" ht="12.75" hidden="1" customHeight="1" x14ac:dyDescent="0.2">
      <c r="A29" s="273"/>
      <c r="B29" s="344">
        <v>1302</v>
      </c>
      <c r="C29" s="281"/>
      <c r="D29" s="283"/>
      <c r="E29" s="288">
        <v>0</v>
      </c>
      <c r="F29" s="289"/>
      <c r="G29" s="289"/>
      <c r="H29" s="289"/>
      <c r="I29" s="289"/>
      <c r="J29" s="371"/>
      <c r="K29" s="293">
        <v>0</v>
      </c>
      <c r="L29" s="293">
        <v>0</v>
      </c>
      <c r="M29" s="291">
        <f t="shared" si="3"/>
        <v>0</v>
      </c>
      <c r="N29" s="264">
        <f t="shared" si="4"/>
        <v>0</v>
      </c>
    </row>
    <row r="30" spans="1:14" s="244" customFormat="1" ht="12.75" hidden="1" customHeight="1" x14ac:dyDescent="0.2">
      <c r="A30" s="273"/>
      <c r="B30" s="344">
        <v>1303</v>
      </c>
      <c r="C30" s="281"/>
      <c r="D30" s="283"/>
      <c r="E30" s="288">
        <v>0</v>
      </c>
      <c r="F30" s="289"/>
      <c r="G30" s="289"/>
      <c r="H30" s="289"/>
      <c r="I30" s="289"/>
      <c r="J30" s="371"/>
      <c r="K30" s="293">
        <v>0</v>
      </c>
      <c r="L30" s="293">
        <v>0</v>
      </c>
      <c r="M30" s="291">
        <f t="shared" si="3"/>
        <v>0</v>
      </c>
      <c r="N30" s="264">
        <f t="shared" si="4"/>
        <v>0</v>
      </c>
    </row>
    <row r="31" spans="1:14" s="244" customFormat="1" ht="12.75" hidden="1" customHeight="1" x14ac:dyDescent="0.2">
      <c r="A31" s="273"/>
      <c r="B31" s="344">
        <v>1399</v>
      </c>
      <c r="C31" s="281"/>
      <c r="D31" s="283" t="s">
        <v>203</v>
      </c>
      <c r="E31" s="297">
        <f>SUM(E26:E30)</f>
        <v>0</v>
      </c>
      <c r="F31" s="298"/>
      <c r="G31" s="298"/>
      <c r="H31" s="298"/>
      <c r="I31" s="298"/>
      <c r="J31" s="373"/>
      <c r="K31" s="298">
        <f>SUM(K26:K30)</f>
        <v>0</v>
      </c>
      <c r="L31" s="298">
        <f>SUM(L26:L30)</f>
        <v>0</v>
      </c>
      <c r="M31" s="291">
        <f t="shared" si="3"/>
        <v>0</v>
      </c>
      <c r="N31" s="264">
        <f t="shared" si="4"/>
        <v>0</v>
      </c>
    </row>
    <row r="32" spans="1:14" s="244" customFormat="1" ht="12.75" hidden="1" customHeight="1" x14ac:dyDescent="0.2">
      <c r="A32" s="273"/>
      <c r="B32" s="342">
        <v>1400</v>
      </c>
      <c r="C32" s="279"/>
      <c r="D32" s="299" t="s">
        <v>218</v>
      </c>
      <c r="E32" s="288"/>
      <c r="F32" s="289"/>
      <c r="G32" s="289"/>
      <c r="H32" s="289"/>
      <c r="I32" s="289"/>
      <c r="J32" s="371"/>
      <c r="K32" s="293"/>
      <c r="L32" s="293"/>
      <c r="M32" s="291">
        <f t="shared" si="3"/>
        <v>0</v>
      </c>
      <c r="N32" s="264">
        <f t="shared" si="4"/>
        <v>0</v>
      </c>
    </row>
    <row r="33" spans="1:14" s="244" customFormat="1" ht="12.75" hidden="1" customHeight="1" x14ac:dyDescent="0.2">
      <c r="A33" s="273"/>
      <c r="B33" s="344">
        <v>1401</v>
      </c>
      <c r="C33" s="281"/>
      <c r="D33" s="283"/>
      <c r="E33" s="288">
        <v>0</v>
      </c>
      <c r="F33" s="289"/>
      <c r="G33" s="289"/>
      <c r="H33" s="289"/>
      <c r="I33" s="289"/>
      <c r="J33" s="371"/>
      <c r="K33" s="293">
        <v>0</v>
      </c>
      <c r="L33" s="293">
        <v>0</v>
      </c>
      <c r="M33" s="291">
        <f t="shared" si="3"/>
        <v>0</v>
      </c>
      <c r="N33" s="264">
        <f t="shared" si="4"/>
        <v>0</v>
      </c>
    </row>
    <row r="34" spans="1:14" s="244" customFormat="1" ht="12.75" hidden="1" customHeight="1" x14ac:dyDescent="0.2">
      <c r="A34" s="273"/>
      <c r="B34" s="344">
        <v>1402</v>
      </c>
      <c r="C34" s="281"/>
      <c r="D34" s="283"/>
      <c r="E34" s="288">
        <v>0</v>
      </c>
      <c r="F34" s="289"/>
      <c r="G34" s="289"/>
      <c r="H34" s="289"/>
      <c r="I34" s="289"/>
      <c r="J34" s="371"/>
      <c r="K34" s="293">
        <v>0</v>
      </c>
      <c r="L34" s="293">
        <v>0</v>
      </c>
      <c r="M34" s="291">
        <f t="shared" si="3"/>
        <v>0</v>
      </c>
      <c r="N34" s="264">
        <f t="shared" si="4"/>
        <v>0</v>
      </c>
    </row>
    <row r="35" spans="1:14" s="244" customFormat="1" ht="12.75" hidden="1" customHeight="1" x14ac:dyDescent="0.2">
      <c r="A35" s="273"/>
      <c r="B35" s="344">
        <v>1403</v>
      </c>
      <c r="C35" s="281"/>
      <c r="D35" s="283"/>
      <c r="E35" s="288">
        <v>0</v>
      </c>
      <c r="F35" s="289"/>
      <c r="G35" s="289"/>
      <c r="H35" s="289"/>
      <c r="I35" s="289"/>
      <c r="J35" s="371"/>
      <c r="K35" s="293">
        <v>0</v>
      </c>
      <c r="L35" s="293">
        <v>0</v>
      </c>
      <c r="M35" s="291">
        <f t="shared" si="3"/>
        <v>0</v>
      </c>
      <c r="N35" s="264">
        <f t="shared" si="4"/>
        <v>0</v>
      </c>
    </row>
    <row r="36" spans="1:14" s="244" customFormat="1" ht="12.75" hidden="1" customHeight="1" x14ac:dyDescent="0.2">
      <c r="A36" s="273"/>
      <c r="B36" s="344">
        <v>1499</v>
      </c>
      <c r="C36" s="281"/>
      <c r="D36" s="283" t="s">
        <v>203</v>
      </c>
      <c r="E36" s="297">
        <f>SUM(E33:E35)</f>
        <v>0</v>
      </c>
      <c r="F36" s="298"/>
      <c r="G36" s="298"/>
      <c r="H36" s="298"/>
      <c r="I36" s="298"/>
      <c r="J36" s="373"/>
      <c r="K36" s="298">
        <f>SUM(K33:K35)</f>
        <v>0</v>
      </c>
      <c r="L36" s="298">
        <f>SUM(L33:L35)</f>
        <v>0</v>
      </c>
      <c r="M36" s="291">
        <f t="shared" si="3"/>
        <v>0</v>
      </c>
      <c r="N36" s="264">
        <f t="shared" si="4"/>
        <v>0</v>
      </c>
    </row>
    <row r="37" spans="1:14" s="244" customFormat="1" ht="12.75" x14ac:dyDescent="0.2">
      <c r="A37" s="269"/>
      <c r="B37" s="342">
        <v>1600</v>
      </c>
      <c r="C37" s="279" t="s">
        <v>22</v>
      </c>
      <c r="D37" s="299" t="s">
        <v>224</v>
      </c>
      <c r="E37" s="288"/>
      <c r="F37" s="289"/>
      <c r="G37" s="289"/>
      <c r="H37" s="289"/>
      <c r="I37" s="289"/>
      <c r="J37" s="371"/>
      <c r="K37" s="293"/>
      <c r="L37" s="293"/>
      <c r="M37" s="291">
        <f t="shared" si="3"/>
        <v>0</v>
      </c>
      <c r="N37" s="264">
        <f t="shared" si="4"/>
        <v>0</v>
      </c>
    </row>
    <row r="38" spans="1:14" s="244" customFormat="1" ht="12.75" x14ac:dyDescent="0.2">
      <c r="A38" s="273"/>
      <c r="B38" s="344">
        <v>1605</v>
      </c>
      <c r="C38" s="281">
        <v>11</v>
      </c>
      <c r="D38" s="287" t="s">
        <v>453</v>
      </c>
      <c r="E38" s="288">
        <v>0</v>
      </c>
      <c r="F38" s="289">
        <v>0</v>
      </c>
      <c r="G38" s="289">
        <v>0</v>
      </c>
      <c r="H38" s="289">
        <v>10000</v>
      </c>
      <c r="I38" s="289">
        <v>0</v>
      </c>
      <c r="J38" s="371">
        <v>0</v>
      </c>
      <c r="K38" s="289">
        <v>5000</v>
      </c>
      <c r="L38" s="289">
        <v>5000</v>
      </c>
      <c r="M38" s="291">
        <f>SUM(K38:L38)</f>
        <v>10000</v>
      </c>
      <c r="N38" s="264"/>
    </row>
    <row r="39" spans="1:14" s="244" customFormat="1" ht="12.75" customHeight="1" x14ac:dyDescent="0.2">
      <c r="A39" s="273"/>
      <c r="B39" s="344">
        <v>1605</v>
      </c>
      <c r="C39" s="281">
        <v>12</v>
      </c>
      <c r="D39" s="287" t="s">
        <v>454</v>
      </c>
      <c r="E39" s="288">
        <v>0</v>
      </c>
      <c r="F39" s="289">
        <v>0</v>
      </c>
      <c r="G39" s="289">
        <v>0</v>
      </c>
      <c r="H39" s="289">
        <v>0</v>
      </c>
      <c r="I39" s="289">
        <v>0</v>
      </c>
      <c r="J39" s="371">
        <v>10000</v>
      </c>
      <c r="K39" s="289">
        <v>5000</v>
      </c>
      <c r="L39" s="289">
        <v>5000</v>
      </c>
      <c r="M39" s="291">
        <f t="shared" ref="M39" si="5">SUM(K39:L39)</f>
        <v>10000</v>
      </c>
      <c r="N39" s="264">
        <f t="shared" ref="N39" si="6">SUM(E39:J39)-M39</f>
        <v>0</v>
      </c>
    </row>
    <row r="40" spans="1:14" s="244" customFormat="1" ht="12.75" customHeight="1" x14ac:dyDescent="0.2">
      <c r="A40" s="300"/>
      <c r="B40" s="301">
        <v>1605</v>
      </c>
      <c r="C40" s="302"/>
      <c r="D40" s="303" t="s">
        <v>203</v>
      </c>
      <c r="E40" s="297">
        <f t="shared" ref="E40:L40" si="7">SUM(E38:E39)</f>
        <v>0</v>
      </c>
      <c r="F40" s="298">
        <f t="shared" si="7"/>
        <v>0</v>
      </c>
      <c r="G40" s="298">
        <f t="shared" si="7"/>
        <v>0</v>
      </c>
      <c r="H40" s="298">
        <f t="shared" si="7"/>
        <v>10000</v>
      </c>
      <c r="I40" s="298">
        <f t="shared" si="7"/>
        <v>0</v>
      </c>
      <c r="J40" s="373">
        <f t="shared" si="7"/>
        <v>10000</v>
      </c>
      <c r="K40" s="298">
        <f t="shared" si="7"/>
        <v>10000</v>
      </c>
      <c r="L40" s="298">
        <f t="shared" si="7"/>
        <v>10000</v>
      </c>
      <c r="M40" s="291"/>
      <c r="N40" s="264"/>
    </row>
    <row r="41" spans="1:14" s="244" customFormat="1" ht="13.5" thickBot="1" x14ac:dyDescent="0.25">
      <c r="A41" s="304"/>
      <c r="B41" s="305"/>
      <c r="C41" s="306"/>
      <c r="D41" s="307" t="s">
        <v>229</v>
      </c>
      <c r="E41" s="308">
        <f t="shared" ref="E41:J41" si="8">SUM(E40,E36,E31,E25,E15)</f>
        <v>20000</v>
      </c>
      <c r="F41" s="309">
        <f t="shared" si="8"/>
        <v>85000</v>
      </c>
      <c r="G41" s="309">
        <f t="shared" si="8"/>
        <v>70000</v>
      </c>
      <c r="H41" s="309">
        <f t="shared" si="8"/>
        <v>35000</v>
      </c>
      <c r="I41" s="309">
        <f t="shared" si="8"/>
        <v>8000</v>
      </c>
      <c r="J41" s="374">
        <f t="shared" si="8"/>
        <v>30000</v>
      </c>
      <c r="K41" s="309">
        <f>K40+K25</f>
        <v>148000</v>
      </c>
      <c r="L41" s="309">
        <f>L40+L25</f>
        <v>100000</v>
      </c>
      <c r="M41" s="310">
        <f>SUM(K41:L41)</f>
        <v>248000</v>
      </c>
      <c r="N41" s="264">
        <f>SUM(E41:J41)-M41</f>
        <v>0</v>
      </c>
    </row>
    <row r="42" spans="1:14" s="244" customFormat="1" ht="12.75" customHeight="1" x14ac:dyDescent="0.2">
      <c r="A42" s="268">
        <v>20</v>
      </c>
      <c r="B42" s="342" t="s">
        <v>230</v>
      </c>
      <c r="C42" s="279"/>
      <c r="D42" s="343"/>
      <c r="E42" s="288"/>
      <c r="F42" s="289"/>
      <c r="G42" s="289"/>
      <c r="H42" s="289"/>
      <c r="I42" s="289"/>
      <c r="J42" s="371"/>
      <c r="K42" s="293"/>
      <c r="L42" s="293"/>
      <c r="M42" s="291"/>
      <c r="N42" s="264"/>
    </row>
    <row r="43" spans="1:14" s="244" customFormat="1" ht="12.75" customHeight="1" x14ac:dyDescent="0.2">
      <c r="A43" s="273"/>
      <c r="B43" s="342">
        <v>2100</v>
      </c>
      <c r="C43" s="279" t="s">
        <v>22</v>
      </c>
      <c r="D43" s="312" t="s">
        <v>232</v>
      </c>
      <c r="E43" s="288"/>
      <c r="F43" s="289"/>
      <c r="G43" s="289"/>
      <c r="H43" s="289"/>
      <c r="I43" s="289"/>
      <c r="J43" s="371"/>
      <c r="K43" s="293"/>
      <c r="L43" s="293"/>
      <c r="M43" s="291"/>
      <c r="N43" s="264"/>
    </row>
    <row r="44" spans="1:14" s="244" customFormat="1" ht="12.75" customHeight="1" x14ac:dyDescent="0.2">
      <c r="A44" s="273"/>
      <c r="B44" s="342"/>
      <c r="C44" s="279"/>
      <c r="D44" s="312" t="s">
        <v>233</v>
      </c>
      <c r="E44" s="288"/>
      <c r="F44" s="289"/>
      <c r="G44" s="289"/>
      <c r="H44" s="289"/>
      <c r="I44" s="289"/>
      <c r="J44" s="371"/>
      <c r="K44" s="293"/>
      <c r="L44" s="293"/>
      <c r="M44" s="291"/>
      <c r="N44" s="264"/>
    </row>
    <row r="45" spans="1:14" s="244" customFormat="1" ht="12.75" customHeight="1" x14ac:dyDescent="0.2">
      <c r="A45" s="273"/>
      <c r="B45" s="344">
        <v>2105</v>
      </c>
      <c r="C45" s="281"/>
      <c r="D45" s="282"/>
      <c r="E45" s="288">
        <v>0</v>
      </c>
      <c r="F45" s="289">
        <v>0</v>
      </c>
      <c r="G45" s="289">
        <v>0</v>
      </c>
      <c r="H45" s="289">
        <v>0</v>
      </c>
      <c r="I45" s="289">
        <v>0</v>
      </c>
      <c r="J45" s="371">
        <v>0</v>
      </c>
      <c r="K45" s="293">
        <v>0</v>
      </c>
      <c r="L45" s="293">
        <v>0</v>
      </c>
      <c r="M45" s="291">
        <f t="shared" ref="M45:M51" si="9">SUM(K45:L45)</f>
        <v>0</v>
      </c>
      <c r="N45" s="264">
        <f t="shared" ref="N45:N51" si="10">SUM(E45:J45)-M45</f>
        <v>0</v>
      </c>
    </row>
    <row r="46" spans="1:14" s="244" customFormat="1" ht="12.75" customHeight="1" x14ac:dyDescent="0.2">
      <c r="A46" s="300"/>
      <c r="B46" s="301">
        <v>2105</v>
      </c>
      <c r="C46" s="302"/>
      <c r="D46" s="303" t="s">
        <v>203</v>
      </c>
      <c r="E46" s="297">
        <f t="shared" ref="E46:L46" si="11">SUM(E45:E45)</f>
        <v>0</v>
      </c>
      <c r="F46" s="298">
        <f t="shared" si="11"/>
        <v>0</v>
      </c>
      <c r="G46" s="298">
        <f t="shared" si="11"/>
        <v>0</v>
      </c>
      <c r="H46" s="298">
        <f t="shared" si="11"/>
        <v>0</v>
      </c>
      <c r="I46" s="298">
        <f t="shared" si="11"/>
        <v>0</v>
      </c>
      <c r="J46" s="373">
        <f t="shared" si="11"/>
        <v>0</v>
      </c>
      <c r="K46" s="314">
        <f t="shared" si="11"/>
        <v>0</v>
      </c>
      <c r="L46" s="314">
        <f t="shared" si="11"/>
        <v>0</v>
      </c>
      <c r="M46" s="291">
        <f t="shared" si="9"/>
        <v>0</v>
      </c>
      <c r="N46" s="264">
        <f t="shared" si="10"/>
        <v>0</v>
      </c>
    </row>
    <row r="47" spans="1:14" s="244" customFormat="1" ht="12.75" customHeight="1" x14ac:dyDescent="0.2">
      <c r="A47" s="273"/>
      <c r="B47" s="342">
        <v>2200</v>
      </c>
      <c r="C47" s="279" t="s">
        <v>22</v>
      </c>
      <c r="D47" s="312" t="s">
        <v>239</v>
      </c>
      <c r="E47" s="288"/>
      <c r="F47" s="289"/>
      <c r="G47" s="289"/>
      <c r="H47" s="289"/>
      <c r="I47" s="289"/>
      <c r="J47" s="371"/>
      <c r="K47" s="293"/>
      <c r="L47" s="293"/>
      <c r="M47" s="291">
        <f t="shared" si="9"/>
        <v>0</v>
      </c>
      <c r="N47" s="264">
        <f t="shared" si="10"/>
        <v>0</v>
      </c>
    </row>
    <row r="48" spans="1:14" s="244" customFormat="1" ht="12.75" customHeight="1" x14ac:dyDescent="0.2">
      <c r="A48" s="273"/>
      <c r="B48" s="342"/>
      <c r="C48" s="279"/>
      <c r="D48" s="312" t="s">
        <v>240</v>
      </c>
      <c r="E48" s="288"/>
      <c r="F48" s="289"/>
      <c r="G48" s="289"/>
      <c r="H48" s="289"/>
      <c r="I48" s="289"/>
      <c r="J48" s="371"/>
      <c r="K48" s="293"/>
      <c r="L48" s="293"/>
      <c r="M48" s="291">
        <f t="shared" si="9"/>
        <v>0</v>
      </c>
      <c r="N48" s="264">
        <f t="shared" si="10"/>
        <v>0</v>
      </c>
    </row>
    <row r="49" spans="1:14" s="244" customFormat="1" ht="12.75" customHeight="1" x14ac:dyDescent="0.2">
      <c r="A49" s="273"/>
      <c r="B49" s="344">
        <v>2205</v>
      </c>
      <c r="C49" s="281"/>
      <c r="D49" s="282" t="s">
        <v>455</v>
      </c>
      <c r="E49" s="288">
        <v>60000</v>
      </c>
      <c r="F49" s="289">
        <v>0</v>
      </c>
      <c r="G49" s="289">
        <v>0</v>
      </c>
      <c r="H49" s="289">
        <v>0</v>
      </c>
      <c r="I49" s="289">
        <v>0</v>
      </c>
      <c r="J49" s="371">
        <v>0</v>
      </c>
      <c r="K49" s="293">
        <v>54000</v>
      </c>
      <c r="L49" s="293">
        <v>6000</v>
      </c>
      <c r="M49" s="291">
        <f t="shared" si="9"/>
        <v>60000</v>
      </c>
      <c r="N49" s="264">
        <f t="shared" si="10"/>
        <v>0</v>
      </c>
    </row>
    <row r="50" spans="1:14" s="244" customFormat="1" ht="12.75" customHeight="1" x14ac:dyDescent="0.2">
      <c r="A50" s="273"/>
      <c r="B50" s="344">
        <v>2205</v>
      </c>
      <c r="C50" s="281"/>
      <c r="D50" s="282" t="s">
        <v>456</v>
      </c>
      <c r="E50" s="288">
        <v>20000</v>
      </c>
      <c r="F50" s="289">
        <v>0</v>
      </c>
      <c r="G50" s="289">
        <v>0</v>
      </c>
      <c r="H50" s="289">
        <v>0</v>
      </c>
      <c r="I50" s="289">
        <v>0</v>
      </c>
      <c r="J50" s="371">
        <v>0</v>
      </c>
      <c r="K50" s="293">
        <v>18000</v>
      </c>
      <c r="L50" s="293">
        <v>2000</v>
      </c>
      <c r="M50" s="291">
        <f t="shared" si="9"/>
        <v>20000</v>
      </c>
      <c r="N50" s="264">
        <f t="shared" si="10"/>
        <v>0</v>
      </c>
    </row>
    <row r="51" spans="1:14" s="244" customFormat="1" ht="12.75" customHeight="1" x14ac:dyDescent="0.2">
      <c r="A51" s="273"/>
      <c r="B51" s="344">
        <v>2205</v>
      </c>
      <c r="C51" s="281"/>
      <c r="D51" s="282" t="s">
        <v>457</v>
      </c>
      <c r="E51" s="288">
        <v>20000</v>
      </c>
      <c r="F51" s="289">
        <v>0</v>
      </c>
      <c r="G51" s="289">
        <v>0</v>
      </c>
      <c r="H51" s="289">
        <v>0</v>
      </c>
      <c r="I51" s="289">
        <v>0</v>
      </c>
      <c r="J51" s="371">
        <v>0</v>
      </c>
      <c r="K51" s="293">
        <v>18000</v>
      </c>
      <c r="L51" s="293">
        <v>2000</v>
      </c>
      <c r="M51" s="291">
        <f t="shared" si="9"/>
        <v>20000</v>
      </c>
      <c r="N51" s="264">
        <f t="shared" si="10"/>
        <v>0</v>
      </c>
    </row>
    <row r="52" spans="1:14" s="244" customFormat="1" ht="12.75" customHeight="1" x14ac:dyDescent="0.2">
      <c r="A52" s="273"/>
      <c r="B52" s="344">
        <v>2205</v>
      </c>
      <c r="C52" s="281"/>
      <c r="D52" s="277" t="s">
        <v>458</v>
      </c>
      <c r="E52" s="288">
        <v>0</v>
      </c>
      <c r="F52" s="289">
        <v>30000</v>
      </c>
      <c r="G52" s="289">
        <v>0</v>
      </c>
      <c r="H52" s="289">
        <v>0</v>
      </c>
      <c r="I52" s="289">
        <v>0</v>
      </c>
      <c r="J52" s="371">
        <v>0</v>
      </c>
      <c r="K52" s="293"/>
      <c r="L52" s="293"/>
      <c r="M52" s="291"/>
      <c r="N52" s="264"/>
    </row>
    <row r="53" spans="1:14" s="244" customFormat="1" ht="12.75" customHeight="1" x14ac:dyDescent="0.2">
      <c r="A53" s="273"/>
      <c r="B53" s="344">
        <v>2205</v>
      </c>
      <c r="C53" s="281"/>
      <c r="D53" s="277" t="s">
        <v>459</v>
      </c>
      <c r="E53" s="288">
        <v>110000</v>
      </c>
      <c r="F53" s="289">
        <v>0</v>
      </c>
      <c r="G53" s="289">
        <v>0</v>
      </c>
      <c r="H53" s="289">
        <v>0</v>
      </c>
      <c r="I53" s="289">
        <v>0</v>
      </c>
      <c r="J53" s="371">
        <v>0</v>
      </c>
      <c r="K53" s="293"/>
      <c r="L53" s="293"/>
      <c r="M53" s="291"/>
      <c r="N53" s="264"/>
    </row>
    <row r="54" spans="1:14" s="244" customFormat="1" ht="12.75" customHeight="1" x14ac:dyDescent="0.2">
      <c r="A54" s="273"/>
      <c r="B54" s="344">
        <v>2205</v>
      </c>
      <c r="C54" s="281"/>
      <c r="D54" s="277" t="s">
        <v>460</v>
      </c>
      <c r="E54" s="288">
        <v>0</v>
      </c>
      <c r="F54" s="289">
        <v>50000</v>
      </c>
      <c r="G54" s="289">
        <v>0</v>
      </c>
      <c r="H54" s="289">
        <v>0</v>
      </c>
      <c r="I54" s="289">
        <v>0</v>
      </c>
      <c r="J54" s="371">
        <v>0</v>
      </c>
      <c r="K54" s="293"/>
      <c r="L54" s="293"/>
      <c r="M54" s="291"/>
      <c r="N54" s="264"/>
    </row>
    <row r="55" spans="1:14" s="244" customFormat="1" ht="12.75" customHeight="1" x14ac:dyDescent="0.2">
      <c r="A55" s="300"/>
      <c r="B55" s="301">
        <v>2205</v>
      </c>
      <c r="C55" s="302"/>
      <c r="D55" s="394" t="s">
        <v>203</v>
      </c>
      <c r="E55" s="297">
        <f>SUM(E49:E54)</f>
        <v>210000</v>
      </c>
      <c r="F55" s="298">
        <f>SUM(F49:F54)</f>
        <v>80000</v>
      </c>
      <c r="G55" s="298">
        <f>SUM(G49:G51)</f>
        <v>0</v>
      </c>
      <c r="H55" s="298">
        <f>SUM(H49:H51)</f>
        <v>0</v>
      </c>
      <c r="I55" s="298">
        <f>SUM(I49:I51)</f>
        <v>0</v>
      </c>
      <c r="J55" s="373">
        <f>SUM(J49:J51)</f>
        <v>0</v>
      </c>
      <c r="K55" s="314">
        <v>261000</v>
      </c>
      <c r="L55" s="314">
        <v>29000</v>
      </c>
      <c r="M55" s="291">
        <f t="shared" ref="M55:M61" si="12">SUM(K55:L55)</f>
        <v>290000</v>
      </c>
      <c r="N55" s="264">
        <f t="shared" ref="N55:N61" si="13">SUM(E55:J55)-M55</f>
        <v>0</v>
      </c>
    </row>
    <row r="56" spans="1:14" s="244" customFormat="1" ht="12.75" customHeight="1" x14ac:dyDescent="0.2">
      <c r="A56" s="273"/>
      <c r="B56" s="342">
        <v>2300</v>
      </c>
      <c r="C56" s="279" t="s">
        <v>22</v>
      </c>
      <c r="D56" s="312" t="s">
        <v>246</v>
      </c>
      <c r="E56" s="288"/>
      <c r="F56" s="289"/>
      <c r="G56" s="289"/>
      <c r="H56" s="289"/>
      <c r="I56" s="289"/>
      <c r="J56" s="371"/>
      <c r="K56" s="293"/>
      <c r="L56" s="293"/>
      <c r="M56" s="291">
        <f t="shared" si="12"/>
        <v>0</v>
      </c>
      <c r="N56" s="264">
        <f t="shared" si="13"/>
        <v>0</v>
      </c>
    </row>
    <row r="57" spans="1:14" s="244" customFormat="1" ht="12.75" customHeight="1" x14ac:dyDescent="0.2">
      <c r="A57" s="273"/>
      <c r="B57" s="344">
        <v>2305</v>
      </c>
      <c r="C57" s="281"/>
      <c r="D57" s="282"/>
      <c r="E57" s="288">
        <v>0</v>
      </c>
      <c r="F57" s="289">
        <v>0</v>
      </c>
      <c r="G57" s="289">
        <v>0</v>
      </c>
      <c r="H57" s="289">
        <v>0</v>
      </c>
      <c r="I57" s="289">
        <v>0</v>
      </c>
      <c r="J57" s="371">
        <v>0</v>
      </c>
      <c r="K57" s="293">
        <v>0</v>
      </c>
      <c r="L57" s="293">
        <v>0</v>
      </c>
      <c r="M57" s="291">
        <f t="shared" si="12"/>
        <v>0</v>
      </c>
      <c r="N57" s="264">
        <f t="shared" si="13"/>
        <v>0</v>
      </c>
    </row>
    <row r="58" spans="1:14" s="244" customFormat="1" ht="12.75" customHeight="1" x14ac:dyDescent="0.2">
      <c r="A58" s="273"/>
      <c r="B58" s="344">
        <v>2305</v>
      </c>
      <c r="C58" s="281"/>
      <c r="D58" s="282"/>
      <c r="E58" s="288">
        <v>0</v>
      </c>
      <c r="F58" s="289">
        <v>0</v>
      </c>
      <c r="G58" s="289">
        <v>0</v>
      </c>
      <c r="H58" s="289">
        <v>0</v>
      </c>
      <c r="I58" s="289">
        <v>0</v>
      </c>
      <c r="J58" s="371">
        <v>0</v>
      </c>
      <c r="K58" s="293">
        <v>0</v>
      </c>
      <c r="L58" s="293">
        <v>0</v>
      </c>
      <c r="M58" s="291">
        <f t="shared" si="12"/>
        <v>0</v>
      </c>
      <c r="N58" s="264">
        <f t="shared" si="13"/>
        <v>0</v>
      </c>
    </row>
    <row r="59" spans="1:14" s="244" customFormat="1" ht="12.75" customHeight="1" x14ac:dyDescent="0.2">
      <c r="A59" s="273"/>
      <c r="B59" s="344">
        <v>2305</v>
      </c>
      <c r="C59" s="281"/>
      <c r="D59" s="282"/>
      <c r="E59" s="288">
        <v>0</v>
      </c>
      <c r="F59" s="289">
        <v>0</v>
      </c>
      <c r="G59" s="289">
        <v>0</v>
      </c>
      <c r="H59" s="289">
        <v>0</v>
      </c>
      <c r="I59" s="289">
        <v>0</v>
      </c>
      <c r="J59" s="371">
        <v>0</v>
      </c>
      <c r="K59" s="293">
        <v>0</v>
      </c>
      <c r="L59" s="293">
        <v>0</v>
      </c>
      <c r="M59" s="291">
        <f t="shared" si="12"/>
        <v>0</v>
      </c>
      <c r="N59" s="264">
        <f t="shared" si="13"/>
        <v>0</v>
      </c>
    </row>
    <row r="60" spans="1:14" s="244" customFormat="1" ht="12.75" customHeight="1" x14ac:dyDescent="0.2">
      <c r="A60" s="300"/>
      <c r="B60" s="301">
        <v>2305</v>
      </c>
      <c r="C60" s="302"/>
      <c r="D60" s="303" t="s">
        <v>203</v>
      </c>
      <c r="E60" s="297">
        <f t="shared" ref="E60:L60" si="14">SUM(E57:E59)</f>
        <v>0</v>
      </c>
      <c r="F60" s="298">
        <f t="shared" si="14"/>
        <v>0</v>
      </c>
      <c r="G60" s="298">
        <f t="shared" si="14"/>
        <v>0</v>
      </c>
      <c r="H60" s="298">
        <f t="shared" si="14"/>
        <v>0</v>
      </c>
      <c r="I60" s="298">
        <f t="shared" si="14"/>
        <v>0</v>
      </c>
      <c r="J60" s="373">
        <f t="shared" si="14"/>
        <v>0</v>
      </c>
      <c r="K60" s="314">
        <f t="shared" si="14"/>
        <v>0</v>
      </c>
      <c r="L60" s="314">
        <f t="shared" si="14"/>
        <v>0</v>
      </c>
      <c r="M60" s="291">
        <f t="shared" si="12"/>
        <v>0</v>
      </c>
      <c r="N60" s="264">
        <f t="shared" si="13"/>
        <v>0</v>
      </c>
    </row>
    <row r="61" spans="1:14" s="244" customFormat="1" ht="13.5" thickBot="1" x14ac:dyDescent="0.25">
      <c r="A61" s="304"/>
      <c r="B61" s="306"/>
      <c r="C61" s="315"/>
      <c r="D61" s="316" t="s">
        <v>229</v>
      </c>
      <c r="E61" s="308">
        <f t="shared" ref="E61:J61" si="15">SUM(E60,E55,E46)</f>
        <v>210000</v>
      </c>
      <c r="F61" s="309">
        <f t="shared" si="15"/>
        <v>80000</v>
      </c>
      <c r="G61" s="309">
        <f t="shared" si="15"/>
        <v>0</v>
      </c>
      <c r="H61" s="309">
        <f t="shared" si="15"/>
        <v>0</v>
      </c>
      <c r="I61" s="309">
        <f t="shared" si="15"/>
        <v>0</v>
      </c>
      <c r="J61" s="374">
        <f t="shared" si="15"/>
        <v>0</v>
      </c>
      <c r="K61" s="309">
        <f>K55</f>
        <v>261000</v>
      </c>
      <c r="L61" s="309">
        <v>29000</v>
      </c>
      <c r="M61" s="310">
        <f t="shared" si="12"/>
        <v>290000</v>
      </c>
      <c r="N61" s="264">
        <f t="shared" si="13"/>
        <v>0</v>
      </c>
    </row>
    <row r="62" spans="1:14" s="244" customFormat="1" ht="12.75" x14ac:dyDescent="0.2">
      <c r="A62" s="268">
        <v>30</v>
      </c>
      <c r="B62" s="342" t="s">
        <v>251</v>
      </c>
      <c r="C62" s="279"/>
      <c r="D62" s="343"/>
      <c r="E62" s="288"/>
      <c r="F62" s="289"/>
      <c r="G62" s="289"/>
      <c r="H62" s="289"/>
      <c r="I62" s="289"/>
      <c r="J62" s="371"/>
      <c r="K62" s="293"/>
      <c r="L62" s="293"/>
      <c r="M62" s="291"/>
      <c r="N62" s="264"/>
    </row>
    <row r="63" spans="1:14" s="244" customFormat="1" ht="12.75" hidden="1" customHeight="1" x14ac:dyDescent="0.2">
      <c r="A63" s="273"/>
      <c r="B63" s="342">
        <v>3500</v>
      </c>
      <c r="C63" s="279"/>
      <c r="D63" s="312" t="s">
        <v>253</v>
      </c>
      <c r="E63" s="288"/>
      <c r="F63" s="289"/>
      <c r="G63" s="289"/>
      <c r="H63" s="289"/>
      <c r="I63" s="289"/>
      <c r="J63" s="371"/>
      <c r="K63" s="293"/>
      <c r="L63" s="293"/>
      <c r="M63" s="291"/>
      <c r="N63" s="264">
        <f t="shared" ref="N63:N68" si="16">SUM(E63:J63)-M63</f>
        <v>0</v>
      </c>
    </row>
    <row r="64" spans="1:14" s="244" customFormat="1" ht="12.75" hidden="1" customHeight="1" x14ac:dyDescent="0.2">
      <c r="A64" s="273"/>
      <c r="B64" s="342"/>
      <c r="C64" s="279"/>
      <c r="D64" s="312" t="s">
        <v>254</v>
      </c>
      <c r="E64" s="288">
        <v>0</v>
      </c>
      <c r="F64" s="289"/>
      <c r="G64" s="289"/>
      <c r="H64" s="289"/>
      <c r="I64" s="289"/>
      <c r="J64" s="371"/>
      <c r="K64" s="293">
        <v>0</v>
      </c>
      <c r="L64" s="293">
        <v>0</v>
      </c>
      <c r="M64" s="291">
        <f>SUM(K64:L64)</f>
        <v>0</v>
      </c>
      <c r="N64" s="264">
        <f t="shared" si="16"/>
        <v>0</v>
      </c>
    </row>
    <row r="65" spans="1:14" s="244" customFormat="1" ht="12.75" hidden="1" customHeight="1" x14ac:dyDescent="0.2">
      <c r="A65" s="273"/>
      <c r="B65" s="344">
        <v>3505</v>
      </c>
      <c r="C65" s="281"/>
      <c r="D65" s="282"/>
      <c r="E65" s="288">
        <v>0</v>
      </c>
      <c r="F65" s="289"/>
      <c r="G65" s="289"/>
      <c r="H65" s="289"/>
      <c r="I65" s="289"/>
      <c r="J65" s="371"/>
      <c r="K65" s="293">
        <v>0</v>
      </c>
      <c r="L65" s="293">
        <v>0</v>
      </c>
      <c r="M65" s="291">
        <f>SUM(K65:L65)</f>
        <v>0</v>
      </c>
      <c r="N65" s="264">
        <f t="shared" si="16"/>
        <v>0</v>
      </c>
    </row>
    <row r="66" spans="1:14" s="244" customFormat="1" ht="12.75" hidden="1" customHeight="1" x14ac:dyDescent="0.2">
      <c r="A66" s="273"/>
      <c r="B66" s="344">
        <v>3502</v>
      </c>
      <c r="C66" s="281"/>
      <c r="D66" s="282"/>
      <c r="E66" s="288">
        <v>0</v>
      </c>
      <c r="F66" s="289"/>
      <c r="G66" s="289"/>
      <c r="H66" s="289"/>
      <c r="I66" s="289"/>
      <c r="J66" s="371"/>
      <c r="K66" s="293">
        <v>0</v>
      </c>
      <c r="L66" s="293">
        <v>0</v>
      </c>
      <c r="M66" s="291">
        <f>SUM(K66:L66)</f>
        <v>0</v>
      </c>
      <c r="N66" s="264">
        <f t="shared" si="16"/>
        <v>0</v>
      </c>
    </row>
    <row r="67" spans="1:14" s="244" customFormat="1" ht="12.75" hidden="1" customHeight="1" x14ac:dyDescent="0.2">
      <c r="A67" s="273"/>
      <c r="B67" s="344">
        <v>3503</v>
      </c>
      <c r="C67" s="281"/>
      <c r="D67" s="282"/>
      <c r="E67" s="288">
        <v>0</v>
      </c>
      <c r="F67" s="289"/>
      <c r="G67" s="289"/>
      <c r="H67" s="289"/>
      <c r="I67" s="289"/>
      <c r="J67" s="371"/>
      <c r="K67" s="293">
        <v>0</v>
      </c>
      <c r="L67" s="293">
        <v>0</v>
      </c>
      <c r="M67" s="291">
        <f>SUM(K67:L67)</f>
        <v>0</v>
      </c>
      <c r="N67" s="264">
        <f t="shared" si="16"/>
        <v>0</v>
      </c>
    </row>
    <row r="68" spans="1:14" s="244" customFormat="1" ht="12.75" hidden="1" customHeight="1" x14ac:dyDescent="0.2">
      <c r="A68" s="273"/>
      <c r="B68" s="344">
        <v>3599</v>
      </c>
      <c r="C68" s="281"/>
      <c r="D68" s="282" t="s">
        <v>203</v>
      </c>
      <c r="E68" s="297">
        <v>0</v>
      </c>
      <c r="F68" s="298"/>
      <c r="G68" s="298"/>
      <c r="H68" s="298"/>
      <c r="I68" s="298"/>
      <c r="J68" s="373"/>
      <c r="K68" s="314">
        <v>0</v>
      </c>
      <c r="L68" s="314">
        <v>0</v>
      </c>
      <c r="M68" s="291">
        <f>SUM(K68:L68)</f>
        <v>0</v>
      </c>
      <c r="N68" s="264">
        <f t="shared" si="16"/>
        <v>0</v>
      </c>
    </row>
    <row r="69" spans="1:14" s="244" customFormat="1" ht="25.5" x14ac:dyDescent="0.2">
      <c r="A69" s="273"/>
      <c r="B69" s="342">
        <v>3200</v>
      </c>
      <c r="C69" s="279" t="s">
        <v>22</v>
      </c>
      <c r="D69" s="276" t="s">
        <v>38</v>
      </c>
      <c r="E69" s="288"/>
      <c r="F69" s="289"/>
      <c r="G69" s="289"/>
      <c r="H69" s="289"/>
      <c r="I69" s="289"/>
      <c r="J69" s="371"/>
      <c r="K69" s="293"/>
      <c r="L69" s="293"/>
      <c r="M69" s="291"/>
      <c r="N69" s="264"/>
    </row>
    <row r="70" spans="1:14" s="244" customFormat="1" ht="12.75" x14ac:dyDescent="0.2">
      <c r="A70" s="273"/>
      <c r="B70" s="344">
        <v>3205</v>
      </c>
      <c r="C70" s="281"/>
      <c r="D70" s="282"/>
      <c r="E70" s="288">
        <f>SUM(K70:L70)</f>
        <v>0</v>
      </c>
      <c r="F70" s="289">
        <v>0</v>
      </c>
      <c r="G70" s="289">
        <v>0</v>
      </c>
      <c r="H70" s="289">
        <v>0</v>
      </c>
      <c r="I70" s="289">
        <v>0</v>
      </c>
      <c r="J70" s="371">
        <v>0</v>
      </c>
      <c r="K70" s="289">
        <v>0</v>
      </c>
      <c r="L70" s="289">
        <v>0</v>
      </c>
      <c r="M70" s="291">
        <f>SUM(K70:L70)</f>
        <v>0</v>
      </c>
      <c r="N70" s="264">
        <f>SUM(E70:J70)-M70</f>
        <v>0</v>
      </c>
    </row>
    <row r="71" spans="1:14" s="244" customFormat="1" ht="12.75" hidden="1" customHeight="1" x14ac:dyDescent="0.2">
      <c r="A71" s="273"/>
      <c r="B71" s="344">
        <v>3205</v>
      </c>
      <c r="C71" s="281"/>
      <c r="D71" s="282"/>
      <c r="E71" s="288">
        <v>0</v>
      </c>
      <c r="F71" s="289">
        <v>0</v>
      </c>
      <c r="G71" s="289">
        <v>0</v>
      </c>
      <c r="H71" s="289">
        <v>0</v>
      </c>
      <c r="I71" s="289">
        <v>0</v>
      </c>
      <c r="J71" s="371">
        <v>0</v>
      </c>
      <c r="K71" s="289">
        <v>0</v>
      </c>
      <c r="L71" s="289">
        <v>0</v>
      </c>
      <c r="M71" s="291">
        <f>SUM(K71:L71)</f>
        <v>0</v>
      </c>
      <c r="N71" s="264">
        <f>SUM(E71:J71)-M71</f>
        <v>0</v>
      </c>
    </row>
    <row r="72" spans="1:14" s="244" customFormat="1" ht="12.75" hidden="1" customHeight="1" x14ac:dyDescent="0.2">
      <c r="A72" s="273"/>
      <c r="B72" s="344">
        <v>3205</v>
      </c>
      <c r="C72" s="281"/>
      <c r="D72" s="375"/>
      <c r="E72" s="288">
        <v>0</v>
      </c>
      <c r="F72" s="289">
        <v>0</v>
      </c>
      <c r="G72" s="289">
        <v>0</v>
      </c>
      <c r="H72" s="289">
        <v>0</v>
      </c>
      <c r="I72" s="289">
        <v>0</v>
      </c>
      <c r="J72" s="371">
        <v>0</v>
      </c>
      <c r="K72" s="289">
        <v>0</v>
      </c>
      <c r="L72" s="289">
        <v>0</v>
      </c>
      <c r="M72" s="291">
        <f>SUM(K72:L72)</f>
        <v>0</v>
      </c>
      <c r="N72" s="264">
        <f>SUM(E72:J72)-M72</f>
        <v>0</v>
      </c>
    </row>
    <row r="73" spans="1:14" s="244" customFormat="1" ht="12.75" customHeight="1" x14ac:dyDescent="0.2">
      <c r="A73" s="300"/>
      <c r="B73" s="301">
        <v>3205</v>
      </c>
      <c r="C73" s="302"/>
      <c r="D73" s="303" t="s">
        <v>203</v>
      </c>
      <c r="E73" s="297">
        <f t="shared" ref="E73:L73" si="17">SUM(E70:E72)</f>
        <v>0</v>
      </c>
      <c r="F73" s="298">
        <f t="shared" si="17"/>
        <v>0</v>
      </c>
      <c r="G73" s="298">
        <f t="shared" si="17"/>
        <v>0</v>
      </c>
      <c r="H73" s="298">
        <f t="shared" si="17"/>
        <v>0</v>
      </c>
      <c r="I73" s="298">
        <f t="shared" si="17"/>
        <v>0</v>
      </c>
      <c r="J73" s="373">
        <f t="shared" si="17"/>
        <v>0</v>
      </c>
      <c r="K73" s="298">
        <f t="shared" si="17"/>
        <v>0</v>
      </c>
      <c r="L73" s="298">
        <f t="shared" si="17"/>
        <v>0</v>
      </c>
      <c r="M73" s="291">
        <f>SUM(K73:L73)</f>
        <v>0</v>
      </c>
      <c r="N73" s="264">
        <f>SUM(E73:J73)-M73</f>
        <v>0</v>
      </c>
    </row>
    <row r="74" spans="1:14" s="244" customFormat="1" ht="12.75" customHeight="1" x14ac:dyDescent="0.2">
      <c r="A74" s="273"/>
      <c r="B74" s="342">
        <v>3300</v>
      </c>
      <c r="C74" s="279" t="s">
        <v>22</v>
      </c>
      <c r="D74" s="312" t="s">
        <v>92</v>
      </c>
      <c r="E74" s="288"/>
      <c r="F74" s="289"/>
      <c r="G74" s="289"/>
      <c r="H74" s="289"/>
      <c r="I74" s="289"/>
      <c r="J74" s="371"/>
      <c r="K74" s="293"/>
      <c r="L74" s="293"/>
      <c r="M74" s="291"/>
      <c r="N74" s="264"/>
    </row>
    <row r="75" spans="1:14" s="244" customFormat="1" ht="12.75" customHeight="1" x14ac:dyDescent="0.2">
      <c r="A75" s="273"/>
      <c r="B75" s="344">
        <v>3305</v>
      </c>
      <c r="C75" s="281">
        <v>11</v>
      </c>
      <c r="D75" s="345" t="s">
        <v>461</v>
      </c>
      <c r="E75" s="288">
        <v>0</v>
      </c>
      <c r="F75" s="289">
        <v>30000</v>
      </c>
      <c r="G75" s="289">
        <v>0</v>
      </c>
      <c r="I75" s="289">
        <v>0</v>
      </c>
      <c r="J75" s="371">
        <v>0</v>
      </c>
      <c r="K75" s="289">
        <v>20000</v>
      </c>
      <c r="L75" s="289">
        <v>10000</v>
      </c>
      <c r="M75" s="291">
        <f t="shared" ref="M75:M80" si="18">SUM(K75:L75)</f>
        <v>30000</v>
      </c>
      <c r="N75" s="264">
        <f t="shared" ref="N75:N80" si="19">SUM(E75:J75)-M75</f>
        <v>0</v>
      </c>
    </row>
    <row r="76" spans="1:14" s="244" customFormat="1" ht="12.75" customHeight="1" x14ac:dyDescent="0.2">
      <c r="A76" s="273"/>
      <c r="B76" s="344">
        <v>3305</v>
      </c>
      <c r="C76" s="281">
        <v>12</v>
      </c>
      <c r="D76" s="345" t="s">
        <v>429</v>
      </c>
      <c r="E76" s="288">
        <v>0</v>
      </c>
      <c r="F76" s="289">
        <v>0</v>
      </c>
      <c r="G76" s="289">
        <v>0</v>
      </c>
      <c r="H76" s="289">
        <v>28000</v>
      </c>
      <c r="I76" s="289">
        <v>0</v>
      </c>
      <c r="J76" s="371">
        <v>0</v>
      </c>
      <c r="K76" s="289">
        <v>19000</v>
      </c>
      <c r="L76" s="289">
        <v>9000</v>
      </c>
      <c r="M76" s="291">
        <f t="shared" si="18"/>
        <v>28000</v>
      </c>
      <c r="N76" s="264">
        <f t="shared" si="19"/>
        <v>0</v>
      </c>
    </row>
    <row r="77" spans="1:14" s="244" customFormat="1" ht="12.75" customHeight="1" x14ac:dyDescent="0.2">
      <c r="A77" s="273"/>
      <c r="B77" s="344">
        <v>3305</v>
      </c>
      <c r="C77" s="281">
        <v>13</v>
      </c>
      <c r="D77" s="345" t="s">
        <v>462</v>
      </c>
      <c r="E77" s="288">
        <v>0</v>
      </c>
      <c r="F77" s="289">
        <v>0</v>
      </c>
      <c r="G77" s="289">
        <v>0</v>
      </c>
      <c r="H77" s="289">
        <v>0</v>
      </c>
      <c r="I77" s="289">
        <v>2000</v>
      </c>
      <c r="J77" s="371">
        <v>0</v>
      </c>
      <c r="K77" s="289">
        <v>0</v>
      </c>
      <c r="L77" s="289">
        <v>2000</v>
      </c>
      <c r="M77" s="291">
        <f t="shared" si="18"/>
        <v>2000</v>
      </c>
      <c r="N77" s="264">
        <f t="shared" si="19"/>
        <v>0</v>
      </c>
    </row>
    <row r="78" spans="1:14" s="244" customFormat="1" ht="12.75" hidden="1" customHeight="1" x14ac:dyDescent="0.2">
      <c r="A78" s="273"/>
      <c r="B78" s="344">
        <v>3305</v>
      </c>
      <c r="C78" s="281">
        <v>15</v>
      </c>
      <c r="D78" s="345"/>
      <c r="E78" s="288">
        <v>0</v>
      </c>
      <c r="F78" s="289">
        <v>0</v>
      </c>
      <c r="G78" s="289">
        <v>0</v>
      </c>
      <c r="H78" s="289">
        <v>0</v>
      </c>
      <c r="I78" s="289">
        <v>0</v>
      </c>
      <c r="J78" s="371">
        <v>0</v>
      </c>
      <c r="K78" s="289">
        <v>0</v>
      </c>
      <c r="L78" s="289">
        <v>0</v>
      </c>
      <c r="M78" s="291">
        <f t="shared" si="18"/>
        <v>0</v>
      </c>
      <c r="N78" s="264">
        <f t="shared" si="19"/>
        <v>0</v>
      </c>
    </row>
    <row r="79" spans="1:14" s="244" customFormat="1" ht="12.75" customHeight="1" x14ac:dyDescent="0.2">
      <c r="A79" s="300"/>
      <c r="B79" s="301">
        <v>3305</v>
      </c>
      <c r="C79" s="302"/>
      <c r="D79" s="303" t="s">
        <v>203</v>
      </c>
      <c r="E79" s="297">
        <f>SUM(E75:E78)</f>
        <v>0</v>
      </c>
      <c r="F79" s="298">
        <f>SUM(F75:F78)</f>
        <v>30000</v>
      </c>
      <c r="G79" s="298">
        <f>SUM(G75:G78)</f>
        <v>0</v>
      </c>
      <c r="H79" s="298">
        <f>SUM(H76:H78)</f>
        <v>28000</v>
      </c>
      <c r="I79" s="298">
        <f>SUM(I75:I78)</f>
        <v>2000</v>
      </c>
      <c r="J79" s="373">
        <f>SUM(J75:J78)</f>
        <v>0</v>
      </c>
      <c r="K79" s="298">
        <v>39000</v>
      </c>
      <c r="L79" s="298">
        <f>SUM(L75:L78)</f>
        <v>21000</v>
      </c>
      <c r="M79" s="291">
        <f t="shared" si="18"/>
        <v>60000</v>
      </c>
      <c r="N79" s="264">
        <f t="shared" si="19"/>
        <v>0</v>
      </c>
    </row>
    <row r="80" spans="1:14" s="244" customFormat="1" ht="13.5" thickBot="1" x14ac:dyDescent="0.25">
      <c r="A80" s="304"/>
      <c r="B80" s="306"/>
      <c r="C80" s="315"/>
      <c r="D80" s="316" t="s">
        <v>229</v>
      </c>
      <c r="E80" s="308">
        <f t="shared" ref="E80:J80" si="20">SUM(E79,E73)</f>
        <v>0</v>
      </c>
      <c r="F80" s="309">
        <f t="shared" si="20"/>
        <v>30000</v>
      </c>
      <c r="G80" s="309">
        <f t="shared" si="20"/>
        <v>0</v>
      </c>
      <c r="H80" s="309">
        <f t="shared" si="20"/>
        <v>28000</v>
      </c>
      <c r="I80" s="309">
        <f t="shared" si="20"/>
        <v>2000</v>
      </c>
      <c r="J80" s="374">
        <f t="shared" si="20"/>
        <v>0</v>
      </c>
      <c r="K80" s="309">
        <f>K79</f>
        <v>39000</v>
      </c>
      <c r="L80" s="309">
        <f>L79</f>
        <v>21000</v>
      </c>
      <c r="M80" s="310">
        <f t="shared" si="18"/>
        <v>60000</v>
      </c>
      <c r="N80" s="264">
        <f t="shared" si="19"/>
        <v>0</v>
      </c>
    </row>
    <row r="81" spans="1:14" s="244" customFormat="1" ht="12.75" customHeight="1" x14ac:dyDescent="0.2">
      <c r="A81" s="268">
        <v>40</v>
      </c>
      <c r="B81" s="342" t="s">
        <v>97</v>
      </c>
      <c r="C81" s="279"/>
      <c r="D81" s="343"/>
      <c r="E81" s="288"/>
      <c r="F81" s="289"/>
      <c r="G81" s="289"/>
      <c r="H81" s="289"/>
      <c r="I81" s="289"/>
      <c r="J81" s="371"/>
      <c r="K81" s="293"/>
      <c r="L81" s="293"/>
      <c r="M81" s="291"/>
      <c r="N81" s="264"/>
    </row>
    <row r="82" spans="1:14" s="244" customFormat="1" ht="12.75" customHeight="1" x14ac:dyDescent="0.2">
      <c r="A82" s="273"/>
      <c r="B82" s="342">
        <v>4100</v>
      </c>
      <c r="C82" s="279" t="s">
        <v>22</v>
      </c>
      <c r="D82" s="312" t="s">
        <v>99</v>
      </c>
      <c r="E82" s="288"/>
      <c r="F82" s="289"/>
      <c r="G82" s="289"/>
      <c r="H82" s="289"/>
      <c r="I82" s="289"/>
      <c r="J82" s="371"/>
      <c r="K82" s="293"/>
      <c r="L82" s="293"/>
      <c r="M82" s="291"/>
      <c r="N82" s="264"/>
    </row>
    <row r="83" spans="1:14" s="244" customFormat="1" ht="12.75" customHeight="1" x14ac:dyDescent="0.2">
      <c r="A83" s="273"/>
      <c r="B83" s="344"/>
      <c r="C83" s="279"/>
      <c r="D83" s="312" t="s">
        <v>100</v>
      </c>
      <c r="E83" s="288"/>
      <c r="F83" s="289"/>
      <c r="G83" s="289"/>
      <c r="H83" s="289"/>
      <c r="I83" s="289"/>
      <c r="J83" s="371"/>
      <c r="K83" s="293"/>
      <c r="L83" s="293"/>
      <c r="M83" s="291"/>
      <c r="N83" s="264"/>
    </row>
    <row r="84" spans="1:14" s="244" customFormat="1" ht="12.75" customHeight="1" x14ac:dyDescent="0.2">
      <c r="A84" s="273"/>
      <c r="B84" s="344">
        <v>4105</v>
      </c>
      <c r="C84" s="281">
        <v>11</v>
      </c>
      <c r="D84" s="282"/>
      <c r="E84" s="288">
        <f>SUM(K84:L84)</f>
        <v>0</v>
      </c>
      <c r="F84" s="289">
        <v>0</v>
      </c>
      <c r="G84" s="289">
        <v>0</v>
      </c>
      <c r="H84" s="289">
        <v>0</v>
      </c>
      <c r="I84" s="289">
        <v>0</v>
      </c>
      <c r="J84" s="371">
        <v>0</v>
      </c>
      <c r="K84" s="289">
        <v>0</v>
      </c>
      <c r="L84" s="289">
        <v>0</v>
      </c>
      <c r="M84" s="291">
        <f t="shared" ref="M84:M85" si="21">SUM(K84:L84)</f>
        <v>0</v>
      </c>
      <c r="N84" s="264">
        <f t="shared" ref="N84:N96" si="22">SUM(E84:J84)-M84</f>
        <v>0</v>
      </c>
    </row>
    <row r="85" spans="1:14" s="244" customFormat="1" ht="12.75" customHeight="1" x14ac:dyDescent="0.2">
      <c r="A85" s="300"/>
      <c r="B85" s="301">
        <v>4105</v>
      </c>
      <c r="C85" s="302"/>
      <c r="D85" s="303" t="s">
        <v>203</v>
      </c>
      <c r="E85" s="297">
        <f t="shared" ref="E85:L85" si="23">SUM(E84:E84)</f>
        <v>0</v>
      </c>
      <c r="F85" s="298">
        <f t="shared" si="23"/>
        <v>0</v>
      </c>
      <c r="G85" s="298">
        <f t="shared" si="23"/>
        <v>0</v>
      </c>
      <c r="H85" s="298">
        <f t="shared" si="23"/>
        <v>0</v>
      </c>
      <c r="I85" s="298">
        <f t="shared" si="23"/>
        <v>0</v>
      </c>
      <c r="J85" s="373">
        <f t="shared" si="23"/>
        <v>0</v>
      </c>
      <c r="K85" s="298">
        <f t="shared" si="23"/>
        <v>0</v>
      </c>
      <c r="L85" s="298">
        <f t="shared" si="23"/>
        <v>0</v>
      </c>
      <c r="M85" s="291">
        <f t="shared" si="21"/>
        <v>0</v>
      </c>
      <c r="N85" s="264">
        <f t="shared" si="22"/>
        <v>0</v>
      </c>
    </row>
    <row r="86" spans="1:14" s="244" customFormat="1" ht="12.75" customHeight="1" x14ac:dyDescent="0.2">
      <c r="A86" s="273"/>
      <c r="B86" s="342">
        <v>4200</v>
      </c>
      <c r="C86" s="279" t="s">
        <v>22</v>
      </c>
      <c r="D86" s="312" t="s">
        <v>105</v>
      </c>
      <c r="E86" s="288"/>
      <c r="F86" s="289"/>
      <c r="G86" s="289"/>
      <c r="H86" s="289"/>
      <c r="I86" s="289"/>
      <c r="J86" s="371"/>
      <c r="K86" s="293"/>
      <c r="L86" s="293"/>
      <c r="M86" s="291"/>
      <c r="N86" s="264">
        <f t="shared" si="22"/>
        <v>0</v>
      </c>
    </row>
    <row r="87" spans="1:14" s="244" customFormat="1" ht="12.75" customHeight="1" x14ac:dyDescent="0.2">
      <c r="A87" s="273"/>
      <c r="B87" s="342"/>
      <c r="C87" s="279"/>
      <c r="D87" s="312" t="s">
        <v>106</v>
      </c>
      <c r="E87" s="288"/>
      <c r="F87" s="289"/>
      <c r="G87" s="289"/>
      <c r="H87" s="289"/>
      <c r="I87" s="289"/>
      <c r="J87" s="371"/>
      <c r="K87" s="293"/>
      <c r="L87" s="293"/>
      <c r="M87" s="291"/>
      <c r="N87" s="264">
        <f t="shared" si="22"/>
        <v>0</v>
      </c>
    </row>
    <row r="88" spans="1:14" s="244" customFormat="1" ht="12.75" customHeight="1" x14ac:dyDescent="0.2">
      <c r="A88" s="273"/>
      <c r="B88" s="344">
        <v>4205</v>
      </c>
      <c r="C88" s="281"/>
      <c r="D88" s="375"/>
      <c r="E88" s="288">
        <v>0</v>
      </c>
      <c r="F88" s="289">
        <v>0</v>
      </c>
      <c r="G88" s="289">
        <v>0</v>
      </c>
      <c r="H88" s="289">
        <v>0</v>
      </c>
      <c r="I88" s="289">
        <v>0</v>
      </c>
      <c r="J88" s="371">
        <v>0</v>
      </c>
      <c r="K88" s="289">
        <v>0</v>
      </c>
      <c r="L88" s="289">
        <v>0</v>
      </c>
      <c r="M88" s="291">
        <f t="shared" ref="M88:M89" si="24">SUM(K88:L88)</f>
        <v>0</v>
      </c>
      <c r="N88" s="264">
        <f t="shared" si="22"/>
        <v>0</v>
      </c>
    </row>
    <row r="89" spans="1:14" s="244" customFormat="1" ht="12.75" customHeight="1" x14ac:dyDescent="0.2">
      <c r="A89" s="300"/>
      <c r="B89" s="301">
        <v>4205</v>
      </c>
      <c r="C89" s="302"/>
      <c r="D89" s="303" t="s">
        <v>203</v>
      </c>
      <c r="E89" s="297">
        <f t="shared" ref="E89:L89" si="25">SUM(E88:E88)</f>
        <v>0</v>
      </c>
      <c r="F89" s="298">
        <f t="shared" si="25"/>
        <v>0</v>
      </c>
      <c r="G89" s="298">
        <f t="shared" si="25"/>
        <v>0</v>
      </c>
      <c r="H89" s="298">
        <f t="shared" si="25"/>
        <v>0</v>
      </c>
      <c r="I89" s="298">
        <f t="shared" si="25"/>
        <v>0</v>
      </c>
      <c r="J89" s="373">
        <f t="shared" si="25"/>
        <v>0</v>
      </c>
      <c r="K89" s="298">
        <f t="shared" si="25"/>
        <v>0</v>
      </c>
      <c r="L89" s="298">
        <f t="shared" si="25"/>
        <v>0</v>
      </c>
      <c r="M89" s="291">
        <f t="shared" si="24"/>
        <v>0</v>
      </c>
      <c r="N89" s="264">
        <f t="shared" si="22"/>
        <v>0</v>
      </c>
    </row>
    <row r="90" spans="1:14" s="244" customFormat="1" ht="12.75" customHeight="1" x14ac:dyDescent="0.2">
      <c r="A90" s="273"/>
      <c r="B90" s="342">
        <v>4300</v>
      </c>
      <c r="C90" s="279" t="s">
        <v>22</v>
      </c>
      <c r="D90" s="312" t="s">
        <v>111</v>
      </c>
      <c r="E90" s="288"/>
      <c r="F90" s="289"/>
      <c r="G90" s="289"/>
      <c r="H90" s="289"/>
      <c r="I90" s="289"/>
      <c r="J90" s="371"/>
      <c r="K90" s="293"/>
      <c r="L90" s="293"/>
      <c r="M90" s="291"/>
      <c r="N90" s="264">
        <f t="shared" si="22"/>
        <v>0</v>
      </c>
    </row>
    <row r="91" spans="1:14" s="244" customFormat="1" ht="12.75" customHeight="1" x14ac:dyDescent="0.2">
      <c r="A91" s="273"/>
      <c r="B91" s="342"/>
      <c r="C91" s="279"/>
      <c r="D91" s="312" t="s">
        <v>112</v>
      </c>
      <c r="E91" s="288"/>
      <c r="F91" s="289"/>
      <c r="G91" s="289"/>
      <c r="H91" s="289"/>
      <c r="I91" s="289"/>
      <c r="J91" s="371"/>
      <c r="K91" s="293"/>
      <c r="L91" s="293"/>
      <c r="M91" s="291"/>
      <c r="N91" s="264">
        <f t="shared" si="22"/>
        <v>0</v>
      </c>
    </row>
    <row r="92" spans="1:14" s="244" customFormat="1" ht="12.75" customHeight="1" x14ac:dyDescent="0.2">
      <c r="A92" s="273"/>
      <c r="B92" s="344">
        <v>4305</v>
      </c>
      <c r="C92" s="281"/>
      <c r="D92" s="282" t="s">
        <v>463</v>
      </c>
      <c r="E92" s="288">
        <v>0</v>
      </c>
      <c r="F92" s="289">
        <v>0</v>
      </c>
      <c r="G92" s="289">
        <v>0</v>
      </c>
      <c r="H92" s="289">
        <v>0</v>
      </c>
      <c r="I92" s="289">
        <v>0</v>
      </c>
      <c r="J92" s="289">
        <v>0</v>
      </c>
      <c r="K92" s="288">
        <v>0</v>
      </c>
      <c r="L92" s="289">
        <v>0</v>
      </c>
      <c r="M92" s="291">
        <f>SUM(K92:L92)</f>
        <v>0</v>
      </c>
      <c r="N92" s="264">
        <f t="shared" si="22"/>
        <v>0</v>
      </c>
    </row>
    <row r="93" spans="1:14" s="244" customFormat="1" ht="12.75" hidden="1" customHeight="1" x14ac:dyDescent="0.2">
      <c r="A93" s="273"/>
      <c r="B93" s="344">
        <v>4305</v>
      </c>
      <c r="C93" s="281"/>
      <c r="D93" s="282"/>
      <c r="E93" s="288">
        <v>0</v>
      </c>
      <c r="F93" s="289">
        <v>0</v>
      </c>
      <c r="G93" s="289">
        <v>0</v>
      </c>
      <c r="H93" s="289">
        <v>0</v>
      </c>
      <c r="I93" s="289">
        <v>0</v>
      </c>
      <c r="J93" s="371">
        <v>0</v>
      </c>
      <c r="K93" s="293">
        <v>0</v>
      </c>
      <c r="L93" s="293">
        <v>0</v>
      </c>
      <c r="M93" s="291">
        <f>SUM(K93:L93)</f>
        <v>0</v>
      </c>
      <c r="N93" s="264">
        <f t="shared" si="22"/>
        <v>0</v>
      </c>
    </row>
    <row r="94" spans="1:14" s="244" customFormat="1" ht="12.75" hidden="1" customHeight="1" x14ac:dyDescent="0.2">
      <c r="A94" s="273"/>
      <c r="B94" s="344">
        <v>4305</v>
      </c>
      <c r="C94" s="281"/>
      <c r="D94" s="282"/>
      <c r="E94" s="288">
        <v>0</v>
      </c>
      <c r="F94" s="289">
        <v>0</v>
      </c>
      <c r="G94" s="289">
        <v>0</v>
      </c>
      <c r="H94" s="289">
        <v>0</v>
      </c>
      <c r="I94" s="289">
        <v>0</v>
      </c>
      <c r="J94" s="371">
        <v>0</v>
      </c>
      <c r="K94" s="293">
        <v>0</v>
      </c>
      <c r="L94" s="293">
        <v>0</v>
      </c>
      <c r="M94" s="291">
        <f>SUM(K94:L94)</f>
        <v>0</v>
      </c>
      <c r="N94" s="264">
        <f t="shared" si="22"/>
        <v>0</v>
      </c>
    </row>
    <row r="95" spans="1:14" s="244" customFormat="1" ht="12.75" customHeight="1" x14ac:dyDescent="0.2">
      <c r="A95" s="300"/>
      <c r="B95" s="301">
        <v>4305</v>
      </c>
      <c r="C95" s="302"/>
      <c r="D95" s="303" t="s">
        <v>203</v>
      </c>
      <c r="E95" s="297">
        <f>SUM(E92:E94)</f>
        <v>0</v>
      </c>
      <c r="F95" s="298">
        <f t="shared" ref="F95:L95" si="26">SUM(F92:F94)</f>
        <v>0</v>
      </c>
      <c r="G95" s="298">
        <f t="shared" si="26"/>
        <v>0</v>
      </c>
      <c r="H95" s="298">
        <f t="shared" si="26"/>
        <v>0</v>
      </c>
      <c r="I95" s="298">
        <f t="shared" si="26"/>
        <v>0</v>
      </c>
      <c r="J95" s="373">
        <f t="shared" si="26"/>
        <v>0</v>
      </c>
      <c r="K95" s="298">
        <f t="shared" si="26"/>
        <v>0</v>
      </c>
      <c r="L95" s="298">
        <f t="shared" si="26"/>
        <v>0</v>
      </c>
      <c r="M95" s="291">
        <f>SUM(K95:L95)</f>
        <v>0</v>
      </c>
      <c r="N95" s="264">
        <f t="shared" si="22"/>
        <v>0</v>
      </c>
    </row>
    <row r="96" spans="1:14" s="244" customFormat="1" ht="13.5" thickBot="1" x14ac:dyDescent="0.25">
      <c r="A96" s="304"/>
      <c r="B96" s="305"/>
      <c r="C96" s="319"/>
      <c r="D96" s="316" t="s">
        <v>229</v>
      </c>
      <c r="E96" s="308">
        <f t="shared" ref="E96:L96" si="27">SUM(E95,E89,E85)</f>
        <v>0</v>
      </c>
      <c r="F96" s="309">
        <f t="shared" si="27"/>
        <v>0</v>
      </c>
      <c r="G96" s="309">
        <f t="shared" si="27"/>
        <v>0</v>
      </c>
      <c r="H96" s="309">
        <f t="shared" si="27"/>
        <v>0</v>
      </c>
      <c r="I96" s="309">
        <f t="shared" si="27"/>
        <v>0</v>
      </c>
      <c r="J96" s="374">
        <f t="shared" si="27"/>
        <v>0</v>
      </c>
      <c r="K96" s="309">
        <f t="shared" si="27"/>
        <v>0</v>
      </c>
      <c r="L96" s="309">
        <f t="shared" si="27"/>
        <v>0</v>
      </c>
      <c r="M96" s="310">
        <f>SUM(K96:L96)</f>
        <v>0</v>
      </c>
      <c r="N96" s="264">
        <f t="shared" si="22"/>
        <v>0</v>
      </c>
    </row>
    <row r="97" spans="1:14" s="244" customFormat="1" ht="12.75" customHeight="1" x14ac:dyDescent="0.2">
      <c r="A97" s="268">
        <v>50</v>
      </c>
      <c r="B97" s="342" t="s">
        <v>117</v>
      </c>
      <c r="C97" s="279"/>
      <c r="D97" s="343"/>
      <c r="E97" s="288"/>
      <c r="F97" s="289"/>
      <c r="G97" s="289"/>
      <c r="H97" s="289"/>
      <c r="I97" s="289"/>
      <c r="J97" s="371"/>
      <c r="K97" s="293"/>
      <c r="L97" s="293"/>
      <c r="M97" s="291"/>
      <c r="N97" s="264"/>
    </row>
    <row r="98" spans="1:14" s="244" customFormat="1" ht="12.75" customHeight="1" x14ac:dyDescent="0.2">
      <c r="A98" s="273"/>
      <c r="B98" s="342">
        <v>5100</v>
      </c>
      <c r="C98" s="279" t="s">
        <v>22</v>
      </c>
      <c r="D98" s="312" t="s">
        <v>119</v>
      </c>
      <c r="E98" s="288"/>
      <c r="F98" s="289"/>
      <c r="G98" s="289"/>
      <c r="H98" s="289"/>
      <c r="I98" s="289"/>
      <c r="J98" s="371"/>
      <c r="K98" s="293"/>
      <c r="L98" s="293"/>
      <c r="M98" s="291">
        <f t="shared" ref="M98:M101" si="28">SUM(K98:L98)</f>
        <v>0</v>
      </c>
      <c r="N98" s="264">
        <f t="shared" ref="N98:N107" si="29">SUM(E98:J98)-M98</f>
        <v>0</v>
      </c>
    </row>
    <row r="99" spans="1:14" s="244" customFormat="1" ht="12.75" customHeight="1" x14ac:dyDescent="0.2">
      <c r="A99" s="273"/>
      <c r="B99" s="342"/>
      <c r="C99" s="279"/>
      <c r="D99" s="312" t="s">
        <v>120</v>
      </c>
      <c r="E99" s="288"/>
      <c r="F99" s="289"/>
      <c r="G99" s="289"/>
      <c r="H99" s="289"/>
      <c r="I99" s="289"/>
      <c r="J99" s="371"/>
      <c r="K99" s="293"/>
      <c r="L99" s="293"/>
      <c r="M99" s="291">
        <f t="shared" si="28"/>
        <v>0</v>
      </c>
      <c r="N99" s="264">
        <f t="shared" si="29"/>
        <v>0</v>
      </c>
    </row>
    <row r="100" spans="1:14" s="244" customFormat="1" ht="12.75" customHeight="1" x14ac:dyDescent="0.2">
      <c r="A100" s="273"/>
      <c r="B100" s="344">
        <v>5105</v>
      </c>
      <c r="C100" s="290">
        <v>11</v>
      </c>
      <c r="D100" s="376"/>
      <c r="E100" s="288">
        <v>0</v>
      </c>
      <c r="F100" s="289">
        <v>0</v>
      </c>
      <c r="G100" s="289">
        <v>0</v>
      </c>
      <c r="H100" s="289">
        <v>0</v>
      </c>
      <c r="I100" s="289">
        <v>0</v>
      </c>
      <c r="J100" s="371">
        <v>0</v>
      </c>
      <c r="K100" s="289">
        <v>0</v>
      </c>
      <c r="L100" s="289">
        <v>0</v>
      </c>
      <c r="M100" s="291">
        <f t="shared" si="28"/>
        <v>0</v>
      </c>
      <c r="N100" s="264">
        <f t="shared" si="29"/>
        <v>0</v>
      </c>
    </row>
    <row r="101" spans="1:14" s="244" customFormat="1" ht="12.75" customHeight="1" x14ac:dyDescent="0.2">
      <c r="A101" s="300"/>
      <c r="B101" s="301">
        <v>5105</v>
      </c>
      <c r="C101" s="302"/>
      <c r="D101" s="303" t="s">
        <v>203</v>
      </c>
      <c r="E101" s="297">
        <f t="shared" ref="E101:L101" si="30">SUM(E98:E100)</f>
        <v>0</v>
      </c>
      <c r="F101" s="298">
        <f t="shared" si="30"/>
        <v>0</v>
      </c>
      <c r="G101" s="298">
        <f t="shared" si="30"/>
        <v>0</v>
      </c>
      <c r="H101" s="298">
        <f t="shared" si="30"/>
        <v>0</v>
      </c>
      <c r="I101" s="298">
        <f t="shared" si="30"/>
        <v>0</v>
      </c>
      <c r="J101" s="373">
        <f t="shared" si="30"/>
        <v>0</v>
      </c>
      <c r="K101" s="298">
        <f t="shared" si="30"/>
        <v>0</v>
      </c>
      <c r="L101" s="298">
        <f t="shared" si="30"/>
        <v>0</v>
      </c>
      <c r="M101" s="291">
        <f t="shared" si="28"/>
        <v>0</v>
      </c>
      <c r="N101" s="264">
        <f t="shared" si="29"/>
        <v>0</v>
      </c>
    </row>
    <row r="102" spans="1:14" s="244" customFormat="1" ht="12.75" customHeight="1" x14ac:dyDescent="0.2">
      <c r="A102" s="273"/>
      <c r="B102" s="342">
        <v>5200</v>
      </c>
      <c r="C102" s="279" t="s">
        <v>22</v>
      </c>
      <c r="D102" s="312" t="s">
        <v>127</v>
      </c>
      <c r="E102" s="288"/>
      <c r="F102" s="289"/>
      <c r="G102" s="289"/>
      <c r="H102" s="289"/>
      <c r="I102" s="289"/>
      <c r="J102" s="371"/>
      <c r="K102" s="293"/>
      <c r="L102" s="293"/>
      <c r="M102" s="291"/>
      <c r="N102" s="264">
        <f t="shared" si="29"/>
        <v>0</v>
      </c>
    </row>
    <row r="103" spans="1:14" s="244" customFormat="1" ht="12.75" customHeight="1" x14ac:dyDescent="0.2">
      <c r="A103" s="273"/>
      <c r="B103" s="342"/>
      <c r="C103" s="279"/>
      <c r="D103" s="312" t="s">
        <v>128</v>
      </c>
      <c r="E103" s="288"/>
      <c r="F103" s="289"/>
      <c r="G103" s="289"/>
      <c r="H103" s="289"/>
      <c r="I103" s="289"/>
      <c r="J103" s="371"/>
      <c r="K103" s="293"/>
      <c r="L103" s="293"/>
      <c r="M103" s="291"/>
      <c r="N103" s="264">
        <f t="shared" si="29"/>
        <v>0</v>
      </c>
    </row>
    <row r="104" spans="1:14" s="244" customFormat="1" ht="12.75" customHeight="1" x14ac:dyDescent="0.2">
      <c r="A104" s="273"/>
      <c r="B104" s="344">
        <v>5205</v>
      </c>
      <c r="C104" s="290">
        <v>11</v>
      </c>
      <c r="E104" s="288">
        <f>SUM(K104:L104)</f>
        <v>0</v>
      </c>
      <c r="F104" s="289">
        <v>0</v>
      </c>
      <c r="G104" s="289">
        <v>0</v>
      </c>
      <c r="H104" s="289">
        <v>0</v>
      </c>
      <c r="I104" s="289">
        <v>0</v>
      </c>
      <c r="J104" s="371">
        <v>0</v>
      </c>
      <c r="K104" s="289">
        <v>0</v>
      </c>
      <c r="L104" s="289">
        <v>0</v>
      </c>
      <c r="M104" s="291">
        <f t="shared" ref="M104:M105" si="31">SUM(K104:L104)</f>
        <v>0</v>
      </c>
      <c r="N104" s="264">
        <f t="shared" si="29"/>
        <v>0</v>
      </c>
    </row>
    <row r="105" spans="1:14" s="244" customFormat="1" ht="12.75" customHeight="1" x14ac:dyDescent="0.2">
      <c r="A105" s="300"/>
      <c r="B105" s="301">
        <v>5205</v>
      </c>
      <c r="C105" s="302"/>
      <c r="D105" s="303" t="s">
        <v>203</v>
      </c>
      <c r="E105" s="297">
        <f t="shared" ref="E105:L105" si="32">SUM(E104:E104)</f>
        <v>0</v>
      </c>
      <c r="F105" s="298">
        <f t="shared" si="32"/>
        <v>0</v>
      </c>
      <c r="G105" s="298">
        <f t="shared" si="32"/>
        <v>0</v>
      </c>
      <c r="H105" s="298">
        <f t="shared" si="32"/>
        <v>0</v>
      </c>
      <c r="I105" s="298">
        <f t="shared" si="32"/>
        <v>0</v>
      </c>
      <c r="J105" s="373">
        <f t="shared" si="32"/>
        <v>0</v>
      </c>
      <c r="K105" s="298">
        <f t="shared" si="32"/>
        <v>0</v>
      </c>
      <c r="L105" s="298">
        <f t="shared" si="32"/>
        <v>0</v>
      </c>
      <c r="M105" s="291">
        <f t="shared" si="31"/>
        <v>0</v>
      </c>
      <c r="N105" s="264">
        <f t="shared" si="29"/>
        <v>0</v>
      </c>
    </row>
    <row r="106" spans="1:14" s="244" customFormat="1" ht="12.75" customHeight="1" x14ac:dyDescent="0.2">
      <c r="A106" s="273"/>
      <c r="B106" s="342">
        <v>5300</v>
      </c>
      <c r="C106" s="279" t="s">
        <v>22</v>
      </c>
      <c r="D106" s="312" t="s">
        <v>133</v>
      </c>
      <c r="E106" s="288"/>
      <c r="F106" s="289"/>
      <c r="G106" s="289"/>
      <c r="H106" s="289"/>
      <c r="I106" s="289"/>
      <c r="J106" s="371"/>
      <c r="K106" s="293"/>
      <c r="L106" s="293"/>
      <c r="M106" s="291"/>
      <c r="N106" s="264">
        <f t="shared" si="29"/>
        <v>0</v>
      </c>
    </row>
    <row r="107" spans="1:14" s="244" customFormat="1" ht="12.75" customHeight="1" x14ac:dyDescent="0.2">
      <c r="A107" s="273"/>
      <c r="B107" s="342"/>
      <c r="C107" s="279"/>
      <c r="D107" s="312" t="s">
        <v>134</v>
      </c>
      <c r="E107" s="288"/>
      <c r="F107" s="289"/>
      <c r="G107" s="289"/>
      <c r="H107" s="289"/>
      <c r="I107" s="289"/>
      <c r="J107" s="371"/>
      <c r="K107" s="293"/>
      <c r="L107" s="293"/>
      <c r="M107" s="291"/>
      <c r="N107" s="264">
        <f t="shared" si="29"/>
        <v>0</v>
      </c>
    </row>
    <row r="108" spans="1:14" s="244" customFormat="1" ht="12.75" customHeight="1" x14ac:dyDescent="0.2">
      <c r="A108" s="273"/>
      <c r="B108" s="342"/>
      <c r="C108" s="279"/>
      <c r="D108" s="312"/>
      <c r="E108" s="288">
        <v>0</v>
      </c>
      <c r="F108" s="289">
        <v>0</v>
      </c>
      <c r="G108" s="289">
        <v>0</v>
      </c>
      <c r="H108" s="289">
        <v>0</v>
      </c>
      <c r="I108" s="289">
        <v>0</v>
      </c>
      <c r="J108" s="371">
        <v>0</v>
      </c>
      <c r="K108" s="289">
        <v>0</v>
      </c>
      <c r="L108" s="289">
        <v>0</v>
      </c>
      <c r="M108" s="291">
        <f t="shared" ref="M108:M119" si="33">SUM(K108:L108)</f>
        <v>0</v>
      </c>
      <c r="N108" s="264"/>
    </row>
    <row r="109" spans="1:14" s="244" customFormat="1" ht="12.75" customHeight="1" x14ac:dyDescent="0.2">
      <c r="A109" s="273"/>
      <c r="B109" s="344">
        <v>5305</v>
      </c>
      <c r="C109" s="281">
        <v>21</v>
      </c>
      <c r="D109" s="282" t="s">
        <v>39</v>
      </c>
      <c r="E109" s="288">
        <v>0</v>
      </c>
      <c r="F109" s="289">
        <v>0</v>
      </c>
      <c r="G109" s="289">
        <v>0</v>
      </c>
      <c r="H109" s="289">
        <v>0</v>
      </c>
      <c r="I109" s="289">
        <v>0</v>
      </c>
      <c r="J109" s="371">
        <v>0</v>
      </c>
      <c r="K109" s="289">
        <v>0</v>
      </c>
      <c r="L109" s="289">
        <v>0</v>
      </c>
      <c r="M109" s="291">
        <f t="shared" si="33"/>
        <v>0</v>
      </c>
      <c r="N109" s="264">
        <f t="shared" ref="N109:N119" si="34">SUM(E109:J109)-M109</f>
        <v>0</v>
      </c>
    </row>
    <row r="110" spans="1:14" s="244" customFormat="1" ht="12.75" customHeight="1" x14ac:dyDescent="0.2">
      <c r="A110" s="300"/>
      <c r="B110" s="301">
        <v>5305</v>
      </c>
      <c r="C110" s="302"/>
      <c r="D110" s="303" t="s">
        <v>203</v>
      </c>
      <c r="E110" s="297">
        <f>SUM(E108:E109)</f>
        <v>0</v>
      </c>
      <c r="F110" s="298">
        <f t="shared" ref="F110:J110" si="35">SUM(F108:F109)</f>
        <v>0</v>
      </c>
      <c r="G110" s="298">
        <f t="shared" si="35"/>
        <v>0</v>
      </c>
      <c r="H110" s="298">
        <f>H112</f>
        <v>2000</v>
      </c>
      <c r="I110" s="298">
        <f t="shared" si="35"/>
        <v>0</v>
      </c>
      <c r="J110" s="373">
        <f t="shared" si="35"/>
        <v>0</v>
      </c>
      <c r="K110" s="298">
        <v>1000</v>
      </c>
      <c r="L110" s="298">
        <v>1000</v>
      </c>
      <c r="M110" s="291">
        <f t="shared" si="33"/>
        <v>2000</v>
      </c>
      <c r="N110" s="264">
        <f t="shared" si="34"/>
        <v>0</v>
      </c>
    </row>
    <row r="111" spans="1:14" s="244" customFormat="1" ht="12.75" customHeight="1" x14ac:dyDescent="0.2">
      <c r="A111" s="273"/>
      <c r="B111" s="342">
        <v>5400</v>
      </c>
      <c r="C111" s="279" t="s">
        <v>22</v>
      </c>
      <c r="D111" s="312" t="s">
        <v>139</v>
      </c>
      <c r="E111" s="288"/>
      <c r="F111" s="289"/>
      <c r="G111" s="289"/>
      <c r="I111" s="289"/>
      <c r="J111" s="371"/>
      <c r="K111" s="293"/>
      <c r="L111" s="293"/>
      <c r="M111" s="291">
        <f t="shared" si="33"/>
        <v>0</v>
      </c>
      <c r="N111" s="264">
        <f t="shared" si="34"/>
        <v>0</v>
      </c>
    </row>
    <row r="112" spans="1:14" s="244" customFormat="1" ht="12.75" customHeight="1" x14ac:dyDescent="0.2">
      <c r="A112" s="273"/>
      <c r="B112" s="344">
        <v>5405</v>
      </c>
      <c r="C112" s="281"/>
      <c r="D112" s="375" t="s">
        <v>464</v>
      </c>
      <c r="E112" s="288">
        <v>0</v>
      </c>
      <c r="F112" s="289"/>
      <c r="G112" s="289"/>
      <c r="H112" s="289">
        <v>2000</v>
      </c>
      <c r="I112" s="289"/>
      <c r="J112" s="371"/>
      <c r="K112" s="293">
        <v>1000</v>
      </c>
      <c r="L112" s="293">
        <v>1000</v>
      </c>
      <c r="M112" s="291">
        <f t="shared" si="33"/>
        <v>2000</v>
      </c>
      <c r="N112" s="264">
        <f t="shared" si="34"/>
        <v>0</v>
      </c>
    </row>
    <row r="113" spans="1:14" s="244" customFormat="1" ht="12.75" customHeight="1" x14ac:dyDescent="0.2">
      <c r="A113" s="273"/>
      <c r="B113" s="344">
        <v>5405</v>
      </c>
      <c r="C113" s="281"/>
      <c r="D113" s="282"/>
      <c r="E113" s="288">
        <v>0</v>
      </c>
      <c r="F113" s="289"/>
      <c r="G113" s="289"/>
      <c r="H113" s="289"/>
      <c r="I113" s="289"/>
      <c r="J113" s="371"/>
      <c r="K113" s="293">
        <v>0</v>
      </c>
      <c r="L113" s="293">
        <v>0</v>
      </c>
      <c r="M113" s="291">
        <f t="shared" si="33"/>
        <v>0</v>
      </c>
      <c r="N113" s="264">
        <f t="shared" si="34"/>
        <v>0</v>
      </c>
    </row>
    <row r="114" spans="1:14" s="244" customFormat="1" ht="12.75" customHeight="1" x14ac:dyDescent="0.2">
      <c r="A114" s="300"/>
      <c r="B114" s="301">
        <v>5405</v>
      </c>
      <c r="C114" s="302"/>
      <c r="D114" s="303" t="s">
        <v>203</v>
      </c>
      <c r="E114" s="297">
        <v>0</v>
      </c>
      <c r="F114" s="298"/>
      <c r="G114" s="298"/>
      <c r="H114" s="298"/>
      <c r="I114" s="298"/>
      <c r="J114" s="373"/>
      <c r="K114" s="314">
        <v>0</v>
      </c>
      <c r="L114" s="314">
        <v>0</v>
      </c>
      <c r="M114" s="291">
        <f t="shared" si="33"/>
        <v>0</v>
      </c>
      <c r="N114" s="264">
        <f t="shared" si="34"/>
        <v>0</v>
      </c>
    </row>
    <row r="115" spans="1:14" s="244" customFormat="1" ht="12.75" customHeight="1" x14ac:dyDescent="0.2">
      <c r="A115" s="273"/>
      <c r="B115" s="342">
        <v>5500</v>
      </c>
      <c r="C115" s="279" t="s">
        <v>22</v>
      </c>
      <c r="D115" s="312" t="s">
        <v>142</v>
      </c>
      <c r="E115" s="288"/>
      <c r="F115" s="289"/>
      <c r="G115" s="289"/>
      <c r="H115" s="289"/>
      <c r="I115" s="289"/>
      <c r="J115" s="371"/>
      <c r="K115" s="293"/>
      <c r="L115" s="293"/>
      <c r="M115" s="291">
        <f t="shared" si="33"/>
        <v>0</v>
      </c>
      <c r="N115" s="264">
        <f t="shared" si="34"/>
        <v>0</v>
      </c>
    </row>
    <row r="116" spans="1:14" s="244" customFormat="1" ht="12.75" customHeight="1" x14ac:dyDescent="0.2">
      <c r="A116" s="273"/>
      <c r="B116" s="342"/>
      <c r="C116" s="279"/>
      <c r="D116" s="312" t="s">
        <v>143</v>
      </c>
      <c r="E116" s="288"/>
      <c r="F116" s="289"/>
      <c r="G116" s="289"/>
      <c r="H116" s="289"/>
      <c r="I116" s="289"/>
      <c r="J116" s="371"/>
      <c r="K116" s="293"/>
      <c r="L116" s="293"/>
      <c r="M116" s="291">
        <f t="shared" si="33"/>
        <v>0</v>
      </c>
      <c r="N116" s="264">
        <f t="shared" si="34"/>
        <v>0</v>
      </c>
    </row>
    <row r="117" spans="1:14" s="244" customFormat="1" ht="12.75" customHeight="1" x14ac:dyDescent="0.2">
      <c r="A117" s="273"/>
      <c r="B117" s="344">
        <v>5505</v>
      </c>
      <c r="C117" s="281">
        <v>10</v>
      </c>
      <c r="D117" s="282"/>
      <c r="E117" s="289">
        <v>0</v>
      </c>
      <c r="F117" s="289">
        <v>0</v>
      </c>
      <c r="G117" s="289">
        <v>0</v>
      </c>
      <c r="H117" s="289">
        <v>0</v>
      </c>
      <c r="I117" s="289">
        <v>0</v>
      </c>
      <c r="J117" s="371">
        <v>0</v>
      </c>
      <c r="K117" s="289">
        <v>0</v>
      </c>
      <c r="L117" s="289">
        <v>0</v>
      </c>
      <c r="M117" s="291">
        <f t="shared" si="33"/>
        <v>0</v>
      </c>
      <c r="N117" s="264">
        <f t="shared" si="34"/>
        <v>0</v>
      </c>
    </row>
    <row r="118" spans="1:14" s="244" customFormat="1" ht="12.75" customHeight="1" x14ac:dyDescent="0.2">
      <c r="A118" s="300"/>
      <c r="B118" s="301">
        <v>5505</v>
      </c>
      <c r="C118" s="320"/>
      <c r="D118" s="303" t="s">
        <v>203</v>
      </c>
      <c r="E118" s="297">
        <f t="shared" ref="E118:L118" si="36">SUM(E117:E117)</f>
        <v>0</v>
      </c>
      <c r="F118" s="298">
        <f t="shared" si="36"/>
        <v>0</v>
      </c>
      <c r="G118" s="298">
        <f t="shared" si="36"/>
        <v>0</v>
      </c>
      <c r="H118" s="298">
        <f t="shared" si="36"/>
        <v>0</v>
      </c>
      <c r="I118" s="298">
        <f t="shared" si="36"/>
        <v>0</v>
      </c>
      <c r="J118" s="373">
        <f t="shared" si="36"/>
        <v>0</v>
      </c>
      <c r="K118" s="298">
        <f t="shared" si="36"/>
        <v>0</v>
      </c>
      <c r="L118" s="298">
        <f t="shared" si="36"/>
        <v>0</v>
      </c>
      <c r="M118" s="291">
        <f t="shared" si="33"/>
        <v>0</v>
      </c>
      <c r="N118" s="264">
        <f t="shared" si="34"/>
        <v>0</v>
      </c>
    </row>
    <row r="119" spans="1:14" s="244" customFormat="1" ht="13.5" thickBot="1" x14ac:dyDescent="0.25">
      <c r="A119" s="304"/>
      <c r="B119" s="306"/>
      <c r="C119" s="315"/>
      <c r="D119" s="316" t="s">
        <v>229</v>
      </c>
      <c r="E119" s="308">
        <f t="shared" ref="E119:L119" si="37">SUM(E118,E114,E110,E105,E101)</f>
        <v>0</v>
      </c>
      <c r="F119" s="309">
        <f t="shared" si="37"/>
        <v>0</v>
      </c>
      <c r="G119" s="309">
        <f t="shared" si="37"/>
        <v>0</v>
      </c>
      <c r="H119" s="309">
        <f t="shared" si="37"/>
        <v>2000</v>
      </c>
      <c r="I119" s="309">
        <f t="shared" si="37"/>
        <v>0</v>
      </c>
      <c r="J119" s="374">
        <f t="shared" si="37"/>
        <v>0</v>
      </c>
      <c r="K119" s="309">
        <f t="shared" si="37"/>
        <v>1000</v>
      </c>
      <c r="L119" s="309">
        <f t="shared" si="37"/>
        <v>1000</v>
      </c>
      <c r="M119" s="310">
        <f t="shared" si="33"/>
        <v>2000</v>
      </c>
      <c r="N119" s="264">
        <f t="shared" si="34"/>
        <v>0</v>
      </c>
    </row>
    <row r="120" spans="1:14" s="244" customFormat="1" ht="13.5" thickBot="1" x14ac:dyDescent="0.25">
      <c r="A120" s="324"/>
      <c r="B120" s="325" t="s">
        <v>147</v>
      </c>
      <c r="C120" s="326"/>
      <c r="D120" s="327"/>
      <c r="E120" s="328">
        <f t="shared" ref="E120:L120" si="38">SUM(E119,E96,E80,E61,E41)</f>
        <v>230000</v>
      </c>
      <c r="F120" s="309">
        <f t="shared" si="38"/>
        <v>195000</v>
      </c>
      <c r="G120" s="309">
        <f t="shared" si="38"/>
        <v>70000</v>
      </c>
      <c r="H120" s="309">
        <f t="shared" si="38"/>
        <v>65000</v>
      </c>
      <c r="I120" s="309">
        <f t="shared" si="38"/>
        <v>10000</v>
      </c>
      <c r="J120" s="377">
        <f t="shared" si="38"/>
        <v>30000</v>
      </c>
      <c r="K120" s="309">
        <f t="shared" si="38"/>
        <v>449000</v>
      </c>
      <c r="L120" s="309">
        <f t="shared" si="38"/>
        <v>151000</v>
      </c>
      <c r="M120" s="395">
        <f>SUM(K120:L120)</f>
        <v>600000</v>
      </c>
      <c r="N120" s="264">
        <f>SUM(E120:J120)-M120</f>
        <v>0</v>
      </c>
    </row>
    <row r="121" spans="1:14" s="244" customFormat="1" ht="12.75" x14ac:dyDescent="0.2">
      <c r="A121" s="329"/>
      <c r="B121" s="330"/>
      <c r="C121" s="331"/>
      <c r="D121" s="270"/>
      <c r="E121" s="332"/>
      <c r="F121" s="332"/>
      <c r="G121" s="332"/>
      <c r="H121" s="332"/>
      <c r="I121" s="332"/>
      <c r="J121" s="332"/>
      <c r="K121" s="332"/>
      <c r="L121" s="332"/>
      <c r="M121" s="322"/>
      <c r="N121" s="264"/>
    </row>
    <row r="122" spans="1:14" s="244" customFormat="1" ht="12.75" x14ac:dyDescent="0.2">
      <c r="A122" s="333"/>
      <c r="B122" s="333"/>
      <c r="C122" s="333"/>
      <c r="D122" s="333"/>
      <c r="E122" s="333"/>
      <c r="F122" s="333"/>
      <c r="G122" s="333"/>
      <c r="H122" s="333"/>
      <c r="I122" s="333"/>
      <c r="J122" s="333"/>
      <c r="K122" s="333"/>
      <c r="L122" s="333"/>
      <c r="M122" s="333"/>
      <c r="N122" s="243"/>
    </row>
    <row r="123" spans="1:14" x14ac:dyDescent="0.2">
      <c r="A123" s="333"/>
      <c r="B123" s="334"/>
      <c r="C123" s="335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</row>
    <row r="124" spans="1:14" x14ac:dyDescent="0.2">
      <c r="A124" s="333"/>
      <c r="B124" s="334"/>
      <c r="C124" s="335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</row>
    <row r="125" spans="1:14" x14ac:dyDescent="0.2">
      <c r="A125" s="333"/>
      <c r="B125" s="334"/>
      <c r="C125" s="335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</row>
    <row r="126" spans="1:14" x14ac:dyDescent="0.2">
      <c r="A126" s="337"/>
      <c r="B126" s="337"/>
      <c r="C126" s="338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</row>
    <row r="127" spans="1:14" x14ac:dyDescent="0.2">
      <c r="A127" s="337"/>
      <c r="B127" s="337"/>
      <c r="C127" s="338"/>
      <c r="D127" s="339"/>
      <c r="E127" s="339"/>
      <c r="F127" s="339"/>
      <c r="G127" s="339"/>
      <c r="H127" s="339"/>
      <c r="I127" s="339"/>
      <c r="J127" s="339"/>
      <c r="K127" s="339"/>
      <c r="L127" s="339"/>
      <c r="M127" s="339"/>
    </row>
    <row r="128" spans="1:14" x14ac:dyDescent="0.2">
      <c r="A128" s="337"/>
      <c r="B128" s="337"/>
      <c r="C128" s="338"/>
      <c r="D128" s="339"/>
      <c r="E128" s="339"/>
      <c r="F128" s="339"/>
      <c r="G128" s="339"/>
      <c r="H128" s="339"/>
      <c r="I128" s="339"/>
      <c r="J128" s="339"/>
      <c r="K128" s="339"/>
      <c r="L128" s="339"/>
      <c r="M128" s="339"/>
    </row>
    <row r="129" spans="1:13" x14ac:dyDescent="0.2">
      <c r="A129" s="333"/>
      <c r="B129" s="337"/>
      <c r="C129" s="338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</row>
    <row r="130" spans="1:13" x14ac:dyDescent="0.2">
      <c r="A130" s="333"/>
      <c r="B130" s="339"/>
      <c r="C130" s="338"/>
      <c r="D130" s="339"/>
      <c r="E130" s="339"/>
      <c r="F130" s="339"/>
      <c r="G130" s="339"/>
      <c r="H130" s="339"/>
      <c r="I130" s="339"/>
      <c r="J130" s="339"/>
      <c r="K130" s="339"/>
      <c r="L130" s="339"/>
      <c r="M130" s="339"/>
    </row>
    <row r="131" spans="1:13" x14ac:dyDescent="0.2">
      <c r="A131" s="333"/>
      <c r="B131" s="339"/>
      <c r="C131" s="338"/>
      <c r="D131" s="339"/>
      <c r="E131" s="339"/>
      <c r="F131" s="339"/>
      <c r="G131" s="339"/>
      <c r="H131" s="339"/>
      <c r="I131" s="339"/>
      <c r="J131" s="339"/>
      <c r="K131" s="339"/>
      <c r="L131" s="339"/>
      <c r="M131" s="339"/>
    </row>
    <row r="132" spans="1:13" x14ac:dyDescent="0.2">
      <c r="A132" s="333"/>
      <c r="B132" s="339"/>
      <c r="C132" s="338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</row>
    <row r="133" spans="1:13" x14ac:dyDescent="0.2">
      <c r="A133" s="337"/>
      <c r="B133" s="339"/>
      <c r="C133" s="338"/>
      <c r="D133" s="339"/>
      <c r="E133" s="339"/>
      <c r="F133" s="339"/>
      <c r="G133" s="339"/>
      <c r="H133" s="339"/>
      <c r="I133" s="339"/>
      <c r="J133" s="339"/>
      <c r="K133" s="339"/>
      <c r="L133" s="339"/>
      <c r="M133" s="339"/>
    </row>
    <row r="134" spans="1:13" x14ac:dyDescent="0.2">
      <c r="A134" s="337"/>
      <c r="B134" s="339"/>
      <c r="C134" s="338"/>
      <c r="D134" s="339"/>
      <c r="E134" s="339"/>
      <c r="F134" s="339"/>
      <c r="G134" s="339"/>
      <c r="H134" s="339"/>
      <c r="I134" s="339"/>
      <c r="J134" s="339"/>
      <c r="K134" s="339"/>
      <c r="L134" s="339"/>
      <c r="M134" s="339"/>
    </row>
    <row r="135" spans="1:13" x14ac:dyDescent="0.2">
      <c r="A135" s="339"/>
      <c r="B135" s="339"/>
      <c r="C135" s="338"/>
      <c r="D135" s="339"/>
      <c r="E135" s="339"/>
      <c r="F135" s="339"/>
      <c r="G135" s="339"/>
      <c r="H135" s="339"/>
      <c r="I135" s="339"/>
      <c r="J135" s="339"/>
      <c r="K135" s="339"/>
      <c r="L135" s="339"/>
      <c r="M135" s="339"/>
    </row>
    <row r="136" spans="1:13" x14ac:dyDescent="0.2">
      <c r="A136" s="339"/>
      <c r="B136" s="339"/>
      <c r="C136" s="338"/>
      <c r="D136" s="339"/>
      <c r="E136" s="339"/>
      <c r="F136" s="339"/>
      <c r="G136" s="339"/>
      <c r="H136" s="339"/>
      <c r="I136" s="339"/>
      <c r="J136" s="339"/>
      <c r="K136" s="339"/>
      <c r="L136" s="339"/>
      <c r="M136" s="339"/>
    </row>
    <row r="137" spans="1:13" x14ac:dyDescent="0.2">
      <c r="A137" s="339"/>
      <c r="B137" s="339"/>
      <c r="C137" s="338"/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</row>
    <row r="138" spans="1:13" x14ac:dyDescent="0.2">
      <c r="A138" s="339"/>
      <c r="B138" s="339"/>
      <c r="C138" s="338"/>
      <c r="D138" s="339"/>
      <c r="E138" s="339"/>
      <c r="F138" s="339"/>
      <c r="G138" s="339"/>
      <c r="H138" s="339"/>
      <c r="I138" s="339"/>
      <c r="J138" s="339"/>
      <c r="K138" s="339"/>
      <c r="L138" s="339"/>
      <c r="M138" s="339"/>
    </row>
    <row r="139" spans="1:13" x14ac:dyDescent="0.2">
      <c r="A139" s="339"/>
      <c r="B139" s="339"/>
      <c r="C139" s="338"/>
      <c r="D139" s="339"/>
      <c r="E139" s="339"/>
      <c r="F139" s="339"/>
      <c r="G139" s="339"/>
      <c r="H139" s="339"/>
      <c r="I139" s="339"/>
      <c r="J139" s="339"/>
      <c r="K139" s="339"/>
      <c r="L139" s="339"/>
      <c r="M139" s="339"/>
    </row>
    <row r="140" spans="1:13" x14ac:dyDescent="0.2">
      <c r="A140" s="339"/>
      <c r="B140" s="339"/>
      <c r="C140" s="338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</row>
    <row r="141" spans="1:13" x14ac:dyDescent="0.2">
      <c r="A141" s="339"/>
      <c r="B141" s="339"/>
      <c r="C141" s="338"/>
      <c r="D141" s="339"/>
      <c r="E141" s="339"/>
      <c r="F141" s="339"/>
      <c r="G141" s="339"/>
      <c r="H141" s="339"/>
      <c r="I141" s="339"/>
      <c r="J141" s="339"/>
      <c r="K141" s="339"/>
      <c r="L141" s="339"/>
      <c r="M141" s="339"/>
    </row>
    <row r="142" spans="1:13" x14ac:dyDescent="0.2">
      <c r="A142" s="339"/>
      <c r="B142" s="339"/>
      <c r="C142" s="338"/>
      <c r="D142" s="339"/>
      <c r="E142" s="339"/>
      <c r="F142" s="339"/>
      <c r="G142" s="339"/>
      <c r="H142" s="339"/>
      <c r="I142" s="339"/>
      <c r="J142" s="339"/>
      <c r="K142" s="339"/>
      <c r="L142" s="339"/>
      <c r="M142" s="339"/>
    </row>
  </sheetData>
  <mergeCells count="9">
    <mergeCell ref="B5:D5"/>
    <mergeCell ref="A7:D7"/>
    <mergeCell ref="B8:D8"/>
    <mergeCell ref="A1:K1"/>
    <mergeCell ref="A2:K2"/>
    <mergeCell ref="A3:K3"/>
    <mergeCell ref="B4:D4"/>
    <mergeCell ref="E4:J4"/>
    <mergeCell ref="K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16"/>
  <sheetViews>
    <sheetView workbookViewId="0">
      <selection activeCell="A5" sqref="A5:I5"/>
    </sheetView>
  </sheetViews>
  <sheetFormatPr defaultRowHeight="15" x14ac:dyDescent="0.2"/>
  <cols>
    <col min="1" max="1" width="4.28515625" style="95" bestFit="1" customWidth="1"/>
    <col min="2" max="2" width="9.140625" style="95"/>
    <col min="3" max="3" width="6.85546875" style="102" customWidth="1"/>
    <col min="4" max="4" width="50" style="95" bestFit="1" customWidth="1"/>
    <col min="5" max="7" width="11.7109375" style="95" customWidth="1"/>
    <col min="8" max="8" width="11.7109375" style="95" hidden="1" customWidth="1"/>
    <col min="9" max="11" width="9.85546875" style="95" bestFit="1" customWidth="1"/>
    <col min="12" max="16384" width="9.140625" style="95"/>
  </cols>
  <sheetData>
    <row r="1" spans="1:16" s="89" customFormat="1" ht="12.75" x14ac:dyDescent="0.2">
      <c r="A1" s="645" t="s">
        <v>34</v>
      </c>
      <c r="B1" s="645"/>
      <c r="C1" s="645"/>
      <c r="D1" s="645"/>
      <c r="E1" s="645"/>
      <c r="F1" s="645"/>
      <c r="G1" s="645"/>
      <c r="H1" s="645"/>
      <c r="I1" s="645"/>
      <c r="J1" s="144"/>
      <c r="K1" s="144"/>
      <c r="L1" s="144"/>
      <c r="M1" s="128"/>
      <c r="N1" s="88"/>
      <c r="O1" s="88"/>
      <c r="P1" s="88"/>
    </row>
    <row r="2" spans="1:16" s="89" customFormat="1" ht="12.75" customHeight="1" x14ac:dyDescent="0.2">
      <c r="A2" s="646" t="s">
        <v>35</v>
      </c>
      <c r="B2" s="646"/>
      <c r="C2" s="646"/>
      <c r="D2" s="646"/>
      <c r="E2" s="646"/>
      <c r="F2" s="646"/>
      <c r="G2" s="646"/>
      <c r="H2" s="646"/>
      <c r="I2" s="646"/>
      <c r="J2" s="145"/>
      <c r="K2" s="145"/>
      <c r="L2" s="145"/>
      <c r="M2" s="142"/>
      <c r="N2" s="88"/>
      <c r="O2" s="88"/>
      <c r="P2" s="88"/>
    </row>
    <row r="3" spans="1:16" s="89" customFormat="1" ht="12.75" x14ac:dyDescent="0.2">
      <c r="A3" s="647"/>
      <c r="B3" s="647"/>
      <c r="C3" s="647"/>
      <c r="D3" s="647"/>
      <c r="E3" s="647"/>
      <c r="F3" s="647"/>
      <c r="G3" s="647"/>
      <c r="H3" s="647"/>
      <c r="I3" s="647"/>
      <c r="J3" s="146"/>
      <c r="K3" s="146"/>
      <c r="L3" s="146"/>
      <c r="M3" s="128"/>
      <c r="N3" s="128"/>
      <c r="O3" s="96"/>
      <c r="P3" s="96"/>
    </row>
    <row r="4" spans="1:16" s="89" customFormat="1" ht="12.75" x14ac:dyDescent="0.2">
      <c r="A4" s="644" t="s">
        <v>609</v>
      </c>
      <c r="B4" s="634"/>
      <c r="C4" s="634"/>
      <c r="D4" s="634"/>
      <c r="E4" s="634"/>
      <c r="F4" s="634"/>
      <c r="G4" s="634"/>
      <c r="H4" s="634"/>
      <c r="I4" s="634"/>
      <c r="J4" s="146"/>
      <c r="K4" s="146"/>
      <c r="L4" s="146"/>
      <c r="M4" s="128"/>
      <c r="N4" s="128"/>
      <c r="O4" s="96"/>
      <c r="P4" s="96"/>
    </row>
    <row r="5" spans="1:16" s="89" customFormat="1" ht="12.75" x14ac:dyDescent="0.2">
      <c r="A5" s="644" t="s">
        <v>605</v>
      </c>
      <c r="B5" s="634"/>
      <c r="C5" s="634"/>
      <c r="D5" s="634"/>
      <c r="E5" s="634"/>
      <c r="F5" s="634"/>
      <c r="G5" s="634"/>
      <c r="H5" s="634"/>
      <c r="I5" s="634"/>
      <c r="J5" s="147"/>
      <c r="K5" s="148"/>
      <c r="L5" s="148"/>
      <c r="M5" s="129"/>
      <c r="N5" s="129"/>
    </row>
    <row r="6" spans="1:16" s="89" customFormat="1" ht="12.75" x14ac:dyDescent="0.2">
      <c r="A6" s="149"/>
      <c r="B6" s="633"/>
      <c r="C6" s="633"/>
      <c r="D6" s="633"/>
      <c r="E6" s="147"/>
      <c r="F6" s="147"/>
      <c r="G6" s="147"/>
      <c r="H6" s="147"/>
      <c r="I6" s="147"/>
      <c r="J6" s="147"/>
      <c r="K6" s="148"/>
      <c r="L6" s="148"/>
      <c r="M6" s="129"/>
      <c r="N6" s="129"/>
    </row>
    <row r="7" spans="1:16" s="89" customFormat="1" ht="12.75" x14ac:dyDescent="0.2">
      <c r="A7" s="634" t="s">
        <v>36</v>
      </c>
      <c r="B7" s="634"/>
      <c r="C7" s="634"/>
      <c r="D7" s="634"/>
      <c r="E7" s="634"/>
      <c r="F7" s="634"/>
      <c r="G7" s="634"/>
      <c r="H7" s="634"/>
      <c r="I7" s="634"/>
      <c r="J7" s="144"/>
      <c r="K7" s="144"/>
      <c r="L7" s="148"/>
      <c r="M7" s="130"/>
      <c r="N7" s="130"/>
      <c r="O7" s="97"/>
      <c r="P7" s="97"/>
    </row>
    <row r="8" spans="1:16" s="89" customFormat="1" ht="13.5" thickBot="1" x14ac:dyDescent="0.25">
      <c r="A8" s="149"/>
      <c r="B8" s="635"/>
      <c r="C8" s="635"/>
      <c r="D8" s="635"/>
      <c r="E8" s="150"/>
      <c r="F8" s="150"/>
      <c r="G8" s="150"/>
      <c r="H8" s="150"/>
      <c r="I8" s="150"/>
      <c r="J8" s="151"/>
      <c r="K8" s="148"/>
      <c r="L8" s="148"/>
      <c r="M8" s="130"/>
      <c r="N8" s="130"/>
      <c r="O8" s="97"/>
      <c r="P8" s="97"/>
    </row>
    <row r="9" spans="1:16" s="89" customFormat="1" ht="12.75" customHeight="1" x14ac:dyDescent="0.2">
      <c r="A9" s="152"/>
      <c r="B9" s="636"/>
      <c r="C9" s="636"/>
      <c r="D9" s="637"/>
      <c r="E9" s="638" t="s">
        <v>21</v>
      </c>
      <c r="F9" s="639"/>
      <c r="G9" s="639"/>
      <c r="H9" s="652"/>
      <c r="I9" s="640" t="s">
        <v>37</v>
      </c>
      <c r="J9" s="640"/>
      <c r="K9" s="641"/>
      <c r="L9" s="143" t="s">
        <v>74</v>
      </c>
      <c r="M9" s="88"/>
      <c r="N9" s="88"/>
      <c r="O9" s="88"/>
      <c r="P9" s="88"/>
    </row>
    <row r="10" spans="1:16" s="89" customFormat="1" ht="25.5" x14ac:dyDescent="0.2">
      <c r="A10" s="153"/>
      <c r="B10" s="626"/>
      <c r="C10" s="626"/>
      <c r="D10" s="627"/>
      <c r="E10" s="166" t="s">
        <v>558</v>
      </c>
      <c r="F10" s="136" t="s">
        <v>559</v>
      </c>
      <c r="G10" s="136" t="s">
        <v>560</v>
      </c>
      <c r="H10" s="167">
        <v>6</v>
      </c>
      <c r="I10" s="127" t="s">
        <v>193</v>
      </c>
      <c r="J10" s="127" t="s">
        <v>194</v>
      </c>
      <c r="K10" s="154" t="s">
        <v>192</v>
      </c>
      <c r="L10" s="90"/>
      <c r="M10" s="88"/>
      <c r="N10" s="88"/>
      <c r="O10" s="88"/>
      <c r="P10" s="88"/>
    </row>
    <row r="11" spans="1:16" s="89" customFormat="1" ht="12.75" x14ac:dyDescent="0.2">
      <c r="A11" s="628" t="s">
        <v>195</v>
      </c>
      <c r="B11" s="629"/>
      <c r="C11" s="629"/>
      <c r="D11" s="630"/>
      <c r="E11" s="168" t="s">
        <v>196</v>
      </c>
      <c r="F11" s="126" t="s">
        <v>196</v>
      </c>
      <c r="G11" s="126" t="s">
        <v>196</v>
      </c>
      <c r="H11" s="169" t="s">
        <v>196</v>
      </c>
      <c r="I11" s="126" t="s">
        <v>196</v>
      </c>
      <c r="J11" s="126" t="s">
        <v>196</v>
      </c>
      <c r="K11" s="155" t="s">
        <v>196</v>
      </c>
      <c r="L11" s="90"/>
      <c r="M11" s="88"/>
      <c r="N11" s="88"/>
      <c r="O11" s="88"/>
      <c r="P11" s="88"/>
    </row>
    <row r="12" spans="1:16" s="89" customFormat="1" ht="12.75" x14ac:dyDescent="0.2">
      <c r="A12" s="156">
        <v>10</v>
      </c>
      <c r="B12" s="631" t="s">
        <v>197</v>
      </c>
      <c r="C12" s="631"/>
      <c r="D12" s="632"/>
      <c r="E12" s="161"/>
      <c r="F12" s="103"/>
      <c r="G12" s="103"/>
      <c r="H12" s="170"/>
      <c r="I12" s="107"/>
      <c r="J12" s="107"/>
      <c r="K12" s="157"/>
      <c r="L12" s="90"/>
      <c r="M12" s="88"/>
      <c r="N12" s="88"/>
      <c r="O12" s="88"/>
      <c r="P12" s="88"/>
    </row>
    <row r="13" spans="1:16" s="89" customFormat="1" ht="25.5" hidden="1" customHeight="1" x14ac:dyDescent="0.2">
      <c r="A13" s="158"/>
      <c r="B13" s="139">
        <v>1100</v>
      </c>
      <c r="C13" s="98" t="s">
        <v>71</v>
      </c>
      <c r="D13" s="185" t="s">
        <v>199</v>
      </c>
      <c r="E13" s="158"/>
      <c r="F13" s="140"/>
      <c r="G13" s="140"/>
      <c r="H13" s="171"/>
      <c r="I13" s="92"/>
      <c r="J13" s="92"/>
      <c r="K13" s="157"/>
      <c r="L13" s="90"/>
      <c r="M13" s="88"/>
      <c r="N13" s="88"/>
      <c r="O13" s="88"/>
      <c r="P13" s="88"/>
    </row>
    <row r="14" spans="1:16" s="89" customFormat="1" ht="13.5" hidden="1" customHeight="1" x14ac:dyDescent="0.2">
      <c r="A14" s="158"/>
      <c r="B14" s="139"/>
      <c r="C14" s="99"/>
      <c r="D14" s="185" t="s">
        <v>200</v>
      </c>
      <c r="E14" s="158"/>
      <c r="F14" s="140"/>
      <c r="G14" s="140"/>
      <c r="H14" s="171"/>
      <c r="I14" s="92"/>
      <c r="J14" s="92"/>
      <c r="K14" s="157"/>
      <c r="L14" s="90"/>
      <c r="M14" s="88"/>
      <c r="N14" s="88"/>
      <c r="O14" s="88"/>
      <c r="P14" s="88"/>
    </row>
    <row r="15" spans="1:16" s="89" customFormat="1" ht="12.75" hidden="1" customHeight="1" x14ac:dyDescent="0.2">
      <c r="A15" s="158"/>
      <c r="B15" s="141">
        <v>1101</v>
      </c>
      <c r="C15" s="100"/>
      <c r="D15" s="171"/>
      <c r="E15" s="158"/>
      <c r="F15" s="140"/>
      <c r="G15" s="140"/>
      <c r="H15" s="171"/>
      <c r="I15" s="92"/>
      <c r="J15" s="92"/>
      <c r="K15" s="157">
        <v>0</v>
      </c>
      <c r="L15" s="90"/>
      <c r="M15" s="88"/>
      <c r="N15" s="88"/>
      <c r="O15" s="88"/>
      <c r="P15" s="88"/>
    </row>
    <row r="16" spans="1:16" s="89" customFormat="1" ht="12.75" hidden="1" customHeight="1" x14ac:dyDescent="0.2">
      <c r="A16" s="158"/>
      <c r="B16" s="141">
        <v>1102</v>
      </c>
      <c r="C16" s="100"/>
      <c r="D16" s="171"/>
      <c r="E16" s="158"/>
      <c r="F16" s="140"/>
      <c r="G16" s="140"/>
      <c r="H16" s="171"/>
      <c r="I16" s="92"/>
      <c r="J16" s="92"/>
      <c r="K16" s="157">
        <v>0</v>
      </c>
      <c r="L16" s="90"/>
      <c r="M16" s="88"/>
      <c r="N16" s="88"/>
      <c r="O16" s="88"/>
      <c r="P16" s="88"/>
    </row>
    <row r="17" spans="1:16" s="89" customFormat="1" ht="12.75" hidden="1" customHeight="1" x14ac:dyDescent="0.2">
      <c r="A17" s="158"/>
      <c r="B17" s="141">
        <v>1103</v>
      </c>
      <c r="C17" s="100"/>
      <c r="D17" s="171"/>
      <c r="E17" s="158"/>
      <c r="F17" s="140"/>
      <c r="G17" s="140"/>
      <c r="H17" s="171"/>
      <c r="I17" s="92"/>
      <c r="J17" s="92"/>
      <c r="K17" s="157">
        <v>0</v>
      </c>
      <c r="L17" s="90"/>
      <c r="M17" s="88"/>
      <c r="N17" s="88"/>
      <c r="O17" s="88"/>
      <c r="P17" s="88"/>
    </row>
    <row r="18" spans="1:16" s="89" customFormat="1" ht="12.75" hidden="1" customHeight="1" x14ac:dyDescent="0.2">
      <c r="A18" s="158"/>
      <c r="B18" s="141">
        <v>1199</v>
      </c>
      <c r="C18" s="100"/>
      <c r="D18" s="186" t="s">
        <v>203</v>
      </c>
      <c r="E18" s="172">
        <v>0</v>
      </c>
      <c r="F18" s="93"/>
      <c r="G18" s="93"/>
      <c r="H18" s="173"/>
      <c r="I18" s="91">
        <v>0</v>
      </c>
      <c r="J18" s="91">
        <v>0</v>
      </c>
      <c r="K18" s="157">
        <v>0</v>
      </c>
      <c r="L18" s="90"/>
      <c r="M18" s="88"/>
      <c r="N18" s="88"/>
      <c r="O18" s="88"/>
      <c r="P18" s="88"/>
    </row>
    <row r="19" spans="1:16" s="89" customFormat="1" ht="12.75" x14ac:dyDescent="0.2">
      <c r="A19" s="158"/>
      <c r="B19" s="139">
        <v>1200</v>
      </c>
      <c r="C19" s="99" t="s">
        <v>22</v>
      </c>
      <c r="D19" s="185" t="s">
        <v>205</v>
      </c>
      <c r="E19" s="158"/>
      <c r="F19" s="140"/>
      <c r="G19" s="140"/>
      <c r="H19" s="171"/>
      <c r="I19" s="92"/>
      <c r="J19" s="92"/>
      <c r="K19" s="157"/>
      <c r="L19" s="90"/>
      <c r="M19" s="88"/>
      <c r="N19" s="88"/>
      <c r="O19" s="88"/>
      <c r="P19" s="88"/>
    </row>
    <row r="20" spans="1:16" s="89" customFormat="1" ht="12.75" x14ac:dyDescent="0.2">
      <c r="A20" s="158"/>
      <c r="B20" s="139"/>
      <c r="C20" s="99"/>
      <c r="D20" s="185" t="s">
        <v>206</v>
      </c>
      <c r="E20" s="158"/>
      <c r="F20" s="140"/>
      <c r="G20" s="140"/>
      <c r="H20" s="171"/>
      <c r="I20" s="92"/>
      <c r="J20" s="92"/>
      <c r="K20" s="157"/>
      <c r="L20" s="90"/>
      <c r="M20" s="88"/>
      <c r="N20" s="88"/>
      <c r="O20" s="88"/>
      <c r="P20" s="88"/>
    </row>
    <row r="21" spans="1:16" s="89" customFormat="1" ht="12.75" x14ac:dyDescent="0.2">
      <c r="A21" s="158"/>
      <c r="B21" s="141">
        <v>1206</v>
      </c>
      <c r="C21" s="100">
        <v>10</v>
      </c>
      <c r="D21" s="287" t="s">
        <v>529</v>
      </c>
      <c r="E21" s="174">
        <v>60000</v>
      </c>
      <c r="F21" s="113">
        <v>0</v>
      </c>
      <c r="G21" s="113">
        <v>0</v>
      </c>
      <c r="H21" s="175">
        <v>0</v>
      </c>
      <c r="I21" s="113">
        <v>30000</v>
      </c>
      <c r="J21" s="113">
        <v>30000</v>
      </c>
      <c r="K21" s="159">
        <f t="shared" ref="K21:K52" si="0">SUM(I21:J21)</f>
        <v>60000</v>
      </c>
      <c r="L21" s="90">
        <f t="shared" ref="L21:L41" si="1">SUM(E21:H21)-K21</f>
        <v>0</v>
      </c>
      <c r="M21" s="88"/>
      <c r="N21" s="88"/>
      <c r="O21" s="88"/>
      <c r="P21" s="88"/>
    </row>
    <row r="22" spans="1:16" s="89" customFormat="1" ht="12.75" x14ac:dyDescent="0.2">
      <c r="A22" s="158"/>
      <c r="B22" s="141">
        <v>1206</v>
      </c>
      <c r="C22" s="100">
        <v>20</v>
      </c>
      <c r="D22" s="287" t="s">
        <v>530</v>
      </c>
      <c r="E22" s="174">
        <v>0</v>
      </c>
      <c r="F22" s="113">
        <v>37500</v>
      </c>
      <c r="G22" s="113">
        <v>2500</v>
      </c>
      <c r="H22" s="175">
        <v>0</v>
      </c>
      <c r="I22" s="113">
        <v>20000</v>
      </c>
      <c r="J22" s="113">
        <v>20000</v>
      </c>
      <c r="K22" s="159">
        <f t="shared" si="0"/>
        <v>40000</v>
      </c>
      <c r="L22" s="90">
        <f t="shared" si="1"/>
        <v>0</v>
      </c>
      <c r="M22" s="88"/>
      <c r="N22" s="88"/>
      <c r="O22" s="88"/>
      <c r="P22" s="88"/>
    </row>
    <row r="23" spans="1:16" s="89" customFormat="1" ht="12.75" hidden="1" x14ac:dyDescent="0.2">
      <c r="A23" s="158"/>
      <c r="B23" s="141"/>
      <c r="C23" s="100"/>
      <c r="D23" s="187"/>
      <c r="E23" s="174">
        <v>0</v>
      </c>
      <c r="F23" s="113">
        <v>0</v>
      </c>
      <c r="G23" s="113">
        <v>0</v>
      </c>
      <c r="H23" s="175">
        <v>0</v>
      </c>
      <c r="I23" s="113">
        <v>0</v>
      </c>
      <c r="J23" s="113">
        <v>0</v>
      </c>
      <c r="K23" s="159">
        <f t="shared" si="0"/>
        <v>0</v>
      </c>
      <c r="L23" s="90">
        <f t="shared" si="1"/>
        <v>0</v>
      </c>
      <c r="M23" s="88"/>
      <c r="N23" s="88"/>
      <c r="O23" s="88"/>
      <c r="P23" s="88"/>
    </row>
    <row r="24" spans="1:16" s="89" customFormat="1" ht="12.75" hidden="1" x14ac:dyDescent="0.2">
      <c r="A24" s="158"/>
      <c r="B24" s="141"/>
      <c r="C24" s="100"/>
      <c r="D24" s="187"/>
      <c r="E24" s="174">
        <v>0</v>
      </c>
      <c r="F24" s="113">
        <v>0</v>
      </c>
      <c r="G24" s="113">
        <v>0</v>
      </c>
      <c r="H24" s="175">
        <v>0</v>
      </c>
      <c r="I24" s="113">
        <v>0</v>
      </c>
      <c r="J24" s="113">
        <v>0</v>
      </c>
      <c r="K24" s="159">
        <f t="shared" si="0"/>
        <v>0</v>
      </c>
      <c r="L24" s="90">
        <f t="shared" si="1"/>
        <v>0</v>
      </c>
      <c r="M24" s="88"/>
      <c r="N24" s="88"/>
      <c r="O24" s="88"/>
      <c r="P24" s="88"/>
    </row>
    <row r="25" spans="1:16" s="89" customFormat="1" ht="12.75" hidden="1" x14ac:dyDescent="0.2">
      <c r="A25" s="158"/>
      <c r="B25" s="141"/>
      <c r="C25" s="100"/>
      <c r="D25" s="187"/>
      <c r="E25" s="174">
        <v>0</v>
      </c>
      <c r="F25" s="113">
        <v>0</v>
      </c>
      <c r="G25" s="113">
        <v>0</v>
      </c>
      <c r="H25" s="175">
        <v>0</v>
      </c>
      <c r="I25" s="113">
        <v>0</v>
      </c>
      <c r="J25" s="113">
        <v>0</v>
      </c>
      <c r="K25" s="159">
        <f t="shared" si="0"/>
        <v>0</v>
      </c>
      <c r="L25" s="90">
        <f t="shared" si="1"/>
        <v>0</v>
      </c>
      <c r="M25" s="88"/>
      <c r="N25" s="88"/>
      <c r="O25" s="88"/>
      <c r="P25" s="88"/>
    </row>
    <row r="26" spans="1:16" s="89" customFormat="1" ht="12.75" hidden="1" x14ac:dyDescent="0.2">
      <c r="A26" s="158"/>
      <c r="B26" s="141">
        <v>1201</v>
      </c>
      <c r="C26" s="100"/>
      <c r="D26" s="187"/>
      <c r="E26" s="174">
        <v>0</v>
      </c>
      <c r="F26" s="113">
        <v>0</v>
      </c>
      <c r="G26" s="113">
        <v>0</v>
      </c>
      <c r="H26" s="175">
        <v>0</v>
      </c>
      <c r="I26" s="113">
        <v>0</v>
      </c>
      <c r="J26" s="113">
        <v>0</v>
      </c>
      <c r="K26" s="159">
        <f t="shared" si="0"/>
        <v>0</v>
      </c>
      <c r="L26" s="90">
        <f t="shared" si="1"/>
        <v>0</v>
      </c>
      <c r="M26" s="88"/>
      <c r="N26" s="88"/>
      <c r="O26" s="88"/>
      <c r="P26" s="88"/>
    </row>
    <row r="27" spans="1:16" s="89" customFormat="1" ht="12.75" hidden="1" x14ac:dyDescent="0.2">
      <c r="A27" s="158"/>
      <c r="B27" s="141">
        <v>1201</v>
      </c>
      <c r="C27" s="100"/>
      <c r="D27" s="187"/>
      <c r="E27" s="174">
        <v>0</v>
      </c>
      <c r="F27" s="113">
        <v>0</v>
      </c>
      <c r="G27" s="113">
        <v>0</v>
      </c>
      <c r="H27" s="175">
        <v>0</v>
      </c>
      <c r="I27" s="113">
        <v>0</v>
      </c>
      <c r="J27" s="113">
        <v>0</v>
      </c>
      <c r="K27" s="159">
        <f t="shared" si="0"/>
        <v>0</v>
      </c>
      <c r="L27" s="90">
        <f t="shared" si="1"/>
        <v>0</v>
      </c>
      <c r="M27" s="88"/>
      <c r="N27" s="88"/>
      <c r="O27" s="88"/>
      <c r="P27" s="88"/>
    </row>
    <row r="28" spans="1:16" s="89" customFormat="1" ht="12.75" hidden="1" x14ac:dyDescent="0.2">
      <c r="A28" s="158"/>
      <c r="B28" s="141">
        <v>1201</v>
      </c>
      <c r="C28" s="100"/>
      <c r="D28" s="186"/>
      <c r="E28" s="174">
        <v>0</v>
      </c>
      <c r="F28" s="113">
        <v>0</v>
      </c>
      <c r="G28" s="113">
        <v>0</v>
      </c>
      <c r="H28" s="175">
        <v>0</v>
      </c>
      <c r="I28" s="113">
        <v>0</v>
      </c>
      <c r="J28" s="113">
        <v>0</v>
      </c>
      <c r="K28" s="159">
        <f t="shared" si="0"/>
        <v>0</v>
      </c>
      <c r="L28" s="90">
        <f t="shared" si="1"/>
        <v>0</v>
      </c>
      <c r="M28" s="88"/>
      <c r="N28" s="88"/>
      <c r="O28" s="88"/>
      <c r="P28" s="88"/>
    </row>
    <row r="29" spans="1:16" s="89" customFormat="1" ht="12.75" hidden="1" x14ac:dyDescent="0.2">
      <c r="A29" s="158"/>
      <c r="B29" s="141">
        <v>1201</v>
      </c>
      <c r="C29" s="100"/>
      <c r="D29" s="186"/>
      <c r="E29" s="174">
        <v>0</v>
      </c>
      <c r="F29" s="113">
        <v>0</v>
      </c>
      <c r="G29" s="113">
        <v>0</v>
      </c>
      <c r="H29" s="175">
        <v>0</v>
      </c>
      <c r="I29" s="113">
        <v>0</v>
      </c>
      <c r="J29" s="113">
        <v>0</v>
      </c>
      <c r="K29" s="159">
        <f t="shared" si="0"/>
        <v>0</v>
      </c>
      <c r="L29" s="90">
        <f t="shared" si="1"/>
        <v>0</v>
      </c>
      <c r="M29" s="88"/>
      <c r="N29" s="88"/>
      <c r="O29" s="88"/>
      <c r="P29" s="88"/>
    </row>
    <row r="30" spans="1:16" s="89" customFormat="1" ht="12.75" hidden="1" x14ac:dyDescent="0.2">
      <c r="A30" s="158"/>
      <c r="B30" s="141">
        <v>1201</v>
      </c>
      <c r="C30" s="100"/>
      <c r="D30" s="186"/>
      <c r="E30" s="174">
        <v>0</v>
      </c>
      <c r="F30" s="113">
        <v>0</v>
      </c>
      <c r="G30" s="113">
        <v>0</v>
      </c>
      <c r="H30" s="175">
        <v>0</v>
      </c>
      <c r="I30" s="113">
        <v>0</v>
      </c>
      <c r="J30" s="113">
        <v>0</v>
      </c>
      <c r="K30" s="159">
        <f t="shared" si="0"/>
        <v>0</v>
      </c>
      <c r="L30" s="90">
        <f t="shared" si="1"/>
        <v>0</v>
      </c>
      <c r="M30" s="88"/>
      <c r="N30" s="88"/>
      <c r="O30" s="88"/>
      <c r="P30" s="88"/>
    </row>
    <row r="31" spans="1:16" s="89" customFormat="1" ht="12.75" hidden="1" x14ac:dyDescent="0.2">
      <c r="A31" s="158"/>
      <c r="B31" s="141">
        <v>1201</v>
      </c>
      <c r="C31" s="100"/>
      <c r="D31" s="186"/>
      <c r="E31" s="174">
        <v>0</v>
      </c>
      <c r="F31" s="113">
        <v>0</v>
      </c>
      <c r="G31" s="113">
        <v>0</v>
      </c>
      <c r="H31" s="175">
        <v>0</v>
      </c>
      <c r="I31" s="113">
        <v>0</v>
      </c>
      <c r="J31" s="113">
        <v>0</v>
      </c>
      <c r="K31" s="159">
        <f t="shared" si="0"/>
        <v>0</v>
      </c>
      <c r="L31" s="90">
        <f t="shared" si="1"/>
        <v>0</v>
      </c>
      <c r="M31" s="88"/>
      <c r="N31" s="88"/>
      <c r="O31" s="88"/>
      <c r="P31" s="88"/>
    </row>
    <row r="32" spans="1:16" s="89" customFormat="1" ht="12.75" hidden="1" x14ac:dyDescent="0.2">
      <c r="A32" s="158"/>
      <c r="B32" s="141">
        <v>1201</v>
      </c>
      <c r="C32" s="100"/>
      <c r="D32" s="186"/>
      <c r="E32" s="174">
        <v>0</v>
      </c>
      <c r="F32" s="113">
        <v>0</v>
      </c>
      <c r="G32" s="113">
        <v>0</v>
      </c>
      <c r="H32" s="175">
        <v>0</v>
      </c>
      <c r="I32" s="113">
        <v>0</v>
      </c>
      <c r="J32" s="113">
        <v>0</v>
      </c>
      <c r="K32" s="159">
        <f t="shared" si="0"/>
        <v>0</v>
      </c>
      <c r="L32" s="90">
        <f t="shared" si="1"/>
        <v>0</v>
      </c>
      <c r="M32" s="88"/>
      <c r="N32" s="88"/>
      <c r="O32" s="88"/>
      <c r="P32" s="88"/>
    </row>
    <row r="33" spans="1:16" s="89" customFormat="1" ht="12.75" hidden="1" x14ac:dyDescent="0.2">
      <c r="A33" s="158"/>
      <c r="B33" s="141">
        <v>1201</v>
      </c>
      <c r="C33" s="100"/>
      <c r="D33" s="186"/>
      <c r="E33" s="174">
        <v>0</v>
      </c>
      <c r="F33" s="113">
        <v>0</v>
      </c>
      <c r="G33" s="113">
        <v>0</v>
      </c>
      <c r="H33" s="175">
        <v>0</v>
      </c>
      <c r="I33" s="113">
        <v>0</v>
      </c>
      <c r="J33" s="113">
        <v>0</v>
      </c>
      <c r="K33" s="159">
        <f t="shared" si="0"/>
        <v>0</v>
      </c>
      <c r="L33" s="90">
        <f t="shared" si="1"/>
        <v>0</v>
      </c>
      <c r="M33" s="88"/>
      <c r="N33" s="88"/>
      <c r="O33" s="88"/>
      <c r="P33" s="88"/>
    </row>
    <row r="34" spans="1:16" s="89" customFormat="1" ht="12.75" hidden="1" x14ac:dyDescent="0.2">
      <c r="A34" s="158"/>
      <c r="B34" s="141">
        <v>1201</v>
      </c>
      <c r="C34" s="100"/>
      <c r="D34" s="186"/>
      <c r="E34" s="174">
        <v>0</v>
      </c>
      <c r="F34" s="113">
        <v>0</v>
      </c>
      <c r="G34" s="113">
        <v>0</v>
      </c>
      <c r="H34" s="175">
        <v>0</v>
      </c>
      <c r="I34" s="113">
        <v>0</v>
      </c>
      <c r="J34" s="113">
        <v>0</v>
      </c>
      <c r="K34" s="159">
        <f t="shared" si="0"/>
        <v>0</v>
      </c>
      <c r="L34" s="90">
        <f t="shared" si="1"/>
        <v>0</v>
      </c>
      <c r="M34" s="88"/>
      <c r="N34" s="88"/>
      <c r="O34" s="88"/>
      <c r="P34" s="88"/>
    </row>
    <row r="35" spans="1:16" s="89" customFormat="1" ht="12.75" hidden="1" x14ac:dyDescent="0.2">
      <c r="A35" s="158"/>
      <c r="B35" s="141">
        <v>1201</v>
      </c>
      <c r="C35" s="100"/>
      <c r="D35" s="186"/>
      <c r="E35" s="174">
        <v>0</v>
      </c>
      <c r="F35" s="113">
        <v>0</v>
      </c>
      <c r="G35" s="113">
        <v>0</v>
      </c>
      <c r="H35" s="175">
        <v>0</v>
      </c>
      <c r="I35" s="113">
        <v>0</v>
      </c>
      <c r="J35" s="113">
        <v>0</v>
      </c>
      <c r="K35" s="159">
        <f t="shared" si="0"/>
        <v>0</v>
      </c>
      <c r="L35" s="90">
        <f t="shared" si="1"/>
        <v>0</v>
      </c>
      <c r="M35" s="88"/>
      <c r="N35" s="88"/>
      <c r="O35" s="88"/>
      <c r="P35" s="88"/>
    </row>
    <row r="36" spans="1:16" s="89" customFormat="1" ht="12.75" hidden="1" x14ac:dyDescent="0.2">
      <c r="A36" s="158"/>
      <c r="B36" s="141">
        <v>1201</v>
      </c>
      <c r="C36" s="100"/>
      <c r="D36" s="186"/>
      <c r="E36" s="174">
        <v>0</v>
      </c>
      <c r="F36" s="113">
        <v>0</v>
      </c>
      <c r="G36" s="113">
        <v>0</v>
      </c>
      <c r="H36" s="175">
        <v>0</v>
      </c>
      <c r="I36" s="113">
        <v>0</v>
      </c>
      <c r="J36" s="113">
        <v>0</v>
      </c>
      <c r="K36" s="159">
        <f t="shared" si="0"/>
        <v>0</v>
      </c>
      <c r="L36" s="90">
        <f t="shared" si="1"/>
        <v>0</v>
      </c>
      <c r="M36" s="88"/>
      <c r="N36" s="88"/>
      <c r="O36" s="88"/>
      <c r="P36" s="88"/>
    </row>
    <row r="37" spans="1:16" s="89" customFormat="1" ht="12.75" hidden="1" x14ac:dyDescent="0.2">
      <c r="A37" s="158"/>
      <c r="B37" s="141">
        <v>1201</v>
      </c>
      <c r="C37" s="100"/>
      <c r="D37" s="186"/>
      <c r="E37" s="174">
        <v>0</v>
      </c>
      <c r="F37" s="113">
        <v>0</v>
      </c>
      <c r="G37" s="113">
        <v>0</v>
      </c>
      <c r="H37" s="175">
        <v>0</v>
      </c>
      <c r="I37" s="113">
        <v>0</v>
      </c>
      <c r="J37" s="113">
        <v>0</v>
      </c>
      <c r="K37" s="159">
        <f t="shared" si="0"/>
        <v>0</v>
      </c>
      <c r="L37" s="90">
        <f t="shared" si="1"/>
        <v>0</v>
      </c>
      <c r="M37" s="88"/>
      <c r="N37" s="88"/>
      <c r="O37" s="88"/>
      <c r="P37" s="88"/>
    </row>
    <row r="38" spans="1:16" s="89" customFormat="1" ht="12.75" hidden="1" x14ac:dyDescent="0.2">
      <c r="A38" s="158"/>
      <c r="B38" s="141">
        <v>1201</v>
      </c>
      <c r="C38" s="100"/>
      <c r="D38" s="186"/>
      <c r="E38" s="174">
        <v>0</v>
      </c>
      <c r="F38" s="113">
        <v>0</v>
      </c>
      <c r="G38" s="113">
        <v>0</v>
      </c>
      <c r="H38" s="175">
        <v>0</v>
      </c>
      <c r="I38" s="113">
        <v>0</v>
      </c>
      <c r="J38" s="113">
        <v>0</v>
      </c>
      <c r="K38" s="159">
        <f t="shared" si="0"/>
        <v>0</v>
      </c>
      <c r="L38" s="90">
        <f t="shared" si="1"/>
        <v>0</v>
      </c>
      <c r="M38" s="88"/>
      <c r="N38" s="88"/>
      <c r="O38" s="88"/>
      <c r="P38" s="88"/>
    </row>
    <row r="39" spans="1:16" s="89" customFormat="1" ht="12.75" hidden="1" x14ac:dyDescent="0.2">
      <c r="A39" s="158"/>
      <c r="B39" s="141">
        <v>1201</v>
      </c>
      <c r="C39" s="100"/>
      <c r="D39" s="186"/>
      <c r="E39" s="174">
        <v>0</v>
      </c>
      <c r="F39" s="113">
        <v>0</v>
      </c>
      <c r="G39" s="113">
        <v>0</v>
      </c>
      <c r="H39" s="175">
        <v>0</v>
      </c>
      <c r="I39" s="113">
        <v>0</v>
      </c>
      <c r="J39" s="113">
        <v>0</v>
      </c>
      <c r="K39" s="159">
        <f t="shared" si="0"/>
        <v>0</v>
      </c>
      <c r="L39" s="90">
        <f t="shared" si="1"/>
        <v>0</v>
      </c>
      <c r="M39" s="88"/>
      <c r="N39" s="88"/>
      <c r="O39" s="88"/>
      <c r="P39" s="88"/>
    </row>
    <row r="40" spans="1:16" s="89" customFormat="1" ht="12.75" hidden="1" x14ac:dyDescent="0.2">
      <c r="A40" s="158"/>
      <c r="B40" s="141">
        <v>1201</v>
      </c>
      <c r="C40" s="100"/>
      <c r="D40" s="188"/>
      <c r="E40" s="174">
        <v>0</v>
      </c>
      <c r="F40" s="113">
        <v>0</v>
      </c>
      <c r="G40" s="113">
        <v>0</v>
      </c>
      <c r="H40" s="175">
        <v>0</v>
      </c>
      <c r="I40" s="113">
        <v>0</v>
      </c>
      <c r="J40" s="113">
        <v>0</v>
      </c>
      <c r="K40" s="159">
        <f t="shared" si="0"/>
        <v>0</v>
      </c>
      <c r="L40" s="90">
        <f t="shared" si="1"/>
        <v>0</v>
      </c>
      <c r="M40" s="88"/>
      <c r="N40" s="88"/>
      <c r="O40" s="88"/>
      <c r="P40" s="88"/>
    </row>
    <row r="41" spans="1:16" s="89" customFormat="1" ht="12.75" hidden="1" x14ac:dyDescent="0.2">
      <c r="A41" s="158"/>
      <c r="B41" s="141">
        <v>1201</v>
      </c>
      <c r="C41" s="100"/>
      <c r="D41" s="188"/>
      <c r="E41" s="174">
        <v>0</v>
      </c>
      <c r="F41" s="113">
        <v>0</v>
      </c>
      <c r="G41" s="113">
        <v>0</v>
      </c>
      <c r="H41" s="175">
        <v>0</v>
      </c>
      <c r="I41" s="113">
        <v>0</v>
      </c>
      <c r="J41" s="113">
        <v>0</v>
      </c>
      <c r="K41" s="159">
        <f t="shared" si="0"/>
        <v>0</v>
      </c>
      <c r="L41" s="90">
        <f t="shared" si="1"/>
        <v>0</v>
      </c>
      <c r="M41" s="88"/>
      <c r="N41" s="88"/>
      <c r="O41" s="88"/>
      <c r="P41" s="88"/>
    </row>
    <row r="42" spans="1:16" s="89" customFormat="1" ht="12.75" hidden="1" x14ac:dyDescent="0.2">
      <c r="A42" s="158"/>
      <c r="B42" s="141"/>
      <c r="C42" s="100"/>
      <c r="D42" s="188"/>
      <c r="E42" s="174">
        <v>0</v>
      </c>
      <c r="F42" s="113">
        <v>0</v>
      </c>
      <c r="G42" s="113">
        <v>0</v>
      </c>
      <c r="H42" s="175">
        <v>0</v>
      </c>
      <c r="I42" s="113">
        <v>0</v>
      </c>
      <c r="J42" s="113">
        <v>0</v>
      </c>
      <c r="K42" s="159">
        <f t="shared" si="0"/>
        <v>0</v>
      </c>
      <c r="L42" s="90"/>
      <c r="M42" s="88"/>
      <c r="N42" s="88"/>
      <c r="O42" s="88"/>
      <c r="P42" s="88"/>
    </row>
    <row r="43" spans="1:16" s="89" customFormat="1" ht="12.75" hidden="1" x14ac:dyDescent="0.2">
      <c r="A43" s="158"/>
      <c r="B43" s="141"/>
      <c r="C43" s="100"/>
      <c r="D43" s="188"/>
      <c r="E43" s="174">
        <v>0</v>
      </c>
      <c r="F43" s="113">
        <v>0</v>
      </c>
      <c r="G43" s="113">
        <v>0</v>
      </c>
      <c r="H43" s="175">
        <v>0</v>
      </c>
      <c r="I43" s="113">
        <v>0</v>
      </c>
      <c r="J43" s="113">
        <v>0</v>
      </c>
      <c r="K43" s="159">
        <f t="shared" si="0"/>
        <v>0</v>
      </c>
      <c r="L43" s="90"/>
      <c r="M43" s="88"/>
      <c r="N43" s="88"/>
      <c r="O43" s="88"/>
      <c r="P43" s="88"/>
    </row>
    <row r="44" spans="1:16" s="89" customFormat="1" ht="12.75" hidden="1" x14ac:dyDescent="0.2">
      <c r="A44" s="158"/>
      <c r="B44" s="141"/>
      <c r="C44" s="100"/>
      <c r="D44" s="188"/>
      <c r="E44" s="174">
        <v>0</v>
      </c>
      <c r="F44" s="113">
        <v>0</v>
      </c>
      <c r="G44" s="113">
        <v>0</v>
      </c>
      <c r="H44" s="175">
        <v>0</v>
      </c>
      <c r="I44" s="113">
        <v>0</v>
      </c>
      <c r="J44" s="113">
        <v>0</v>
      </c>
      <c r="K44" s="159">
        <f t="shared" si="0"/>
        <v>0</v>
      </c>
      <c r="L44" s="90"/>
      <c r="M44" s="88"/>
      <c r="N44" s="88"/>
      <c r="O44" s="88"/>
      <c r="P44" s="88"/>
    </row>
    <row r="45" spans="1:16" s="89" customFormat="1" ht="12.75" hidden="1" x14ac:dyDescent="0.2">
      <c r="A45" s="158"/>
      <c r="B45" s="141"/>
      <c r="C45" s="100"/>
      <c r="D45" s="188"/>
      <c r="E45" s="174">
        <v>0</v>
      </c>
      <c r="F45" s="113">
        <v>0</v>
      </c>
      <c r="G45" s="113">
        <v>0</v>
      </c>
      <c r="H45" s="175">
        <v>0</v>
      </c>
      <c r="I45" s="113">
        <v>0</v>
      </c>
      <c r="J45" s="113">
        <v>0</v>
      </c>
      <c r="K45" s="159">
        <f t="shared" si="0"/>
        <v>0</v>
      </c>
      <c r="L45" s="90"/>
      <c r="M45" s="88"/>
      <c r="N45" s="88"/>
      <c r="O45" s="88"/>
      <c r="P45" s="88"/>
    </row>
    <row r="46" spans="1:16" s="89" customFormat="1" ht="12.75" hidden="1" x14ac:dyDescent="0.2">
      <c r="A46" s="158"/>
      <c r="B46" s="141"/>
      <c r="C46" s="100"/>
      <c r="D46" s="188"/>
      <c r="E46" s="174">
        <v>0</v>
      </c>
      <c r="F46" s="113">
        <v>0</v>
      </c>
      <c r="G46" s="113">
        <v>0</v>
      </c>
      <c r="H46" s="175">
        <v>0</v>
      </c>
      <c r="I46" s="113">
        <v>0</v>
      </c>
      <c r="J46" s="113">
        <v>0</v>
      </c>
      <c r="K46" s="159">
        <f t="shared" si="0"/>
        <v>0</v>
      </c>
      <c r="L46" s="90"/>
      <c r="M46" s="88"/>
      <c r="N46" s="88"/>
      <c r="O46" s="88"/>
      <c r="P46" s="88"/>
    </row>
    <row r="47" spans="1:16" s="89" customFormat="1" ht="12.75" hidden="1" x14ac:dyDescent="0.2">
      <c r="A47" s="158"/>
      <c r="B47" s="141"/>
      <c r="C47" s="100"/>
      <c r="D47" s="188"/>
      <c r="E47" s="174">
        <v>0</v>
      </c>
      <c r="F47" s="113">
        <v>0</v>
      </c>
      <c r="G47" s="113">
        <v>0</v>
      </c>
      <c r="H47" s="175">
        <v>0</v>
      </c>
      <c r="I47" s="113">
        <v>0</v>
      </c>
      <c r="J47" s="113">
        <v>0</v>
      </c>
      <c r="K47" s="159">
        <f t="shared" si="0"/>
        <v>0</v>
      </c>
      <c r="L47" s="90"/>
      <c r="M47" s="88"/>
      <c r="N47" s="88"/>
      <c r="O47" s="88"/>
      <c r="P47" s="88"/>
    </row>
    <row r="48" spans="1:16" s="89" customFormat="1" ht="12.75" hidden="1" x14ac:dyDescent="0.2">
      <c r="A48" s="158"/>
      <c r="B48" s="141"/>
      <c r="C48" s="100"/>
      <c r="D48" s="188"/>
      <c r="E48" s="174">
        <v>0</v>
      </c>
      <c r="F48" s="113">
        <v>0</v>
      </c>
      <c r="G48" s="113">
        <v>0</v>
      </c>
      <c r="H48" s="175">
        <v>0</v>
      </c>
      <c r="I48" s="113">
        <v>0</v>
      </c>
      <c r="J48" s="113">
        <v>0</v>
      </c>
      <c r="K48" s="159">
        <f t="shared" si="0"/>
        <v>0</v>
      </c>
      <c r="L48" s="90"/>
      <c r="M48" s="88"/>
      <c r="N48" s="88"/>
      <c r="O48" s="88"/>
      <c r="P48" s="88"/>
    </row>
    <row r="49" spans="1:16" s="89" customFormat="1" ht="12.75" x14ac:dyDescent="0.2">
      <c r="A49" s="160"/>
      <c r="B49" s="91">
        <v>1206</v>
      </c>
      <c r="C49" s="91"/>
      <c r="D49" s="157" t="s">
        <v>203</v>
      </c>
      <c r="E49" s="112">
        <f t="shared" ref="E49:J49" si="2">SUM(E21:E48)</f>
        <v>60000</v>
      </c>
      <c r="F49" s="112">
        <f t="shared" si="2"/>
        <v>37500</v>
      </c>
      <c r="G49" s="112">
        <f t="shared" si="2"/>
        <v>2500</v>
      </c>
      <c r="H49" s="179">
        <f t="shared" si="2"/>
        <v>0</v>
      </c>
      <c r="I49" s="112">
        <f t="shared" si="2"/>
        <v>50000</v>
      </c>
      <c r="J49" s="112">
        <f t="shared" si="2"/>
        <v>50000</v>
      </c>
      <c r="K49" s="159">
        <f t="shared" si="0"/>
        <v>100000</v>
      </c>
      <c r="L49" s="90">
        <f t="shared" ref="L49:L70" si="3">SUM(E49:H49)-K49</f>
        <v>0</v>
      </c>
      <c r="M49" s="88"/>
      <c r="N49" s="88"/>
      <c r="O49" s="88"/>
      <c r="P49" s="88"/>
    </row>
    <row r="50" spans="1:16" s="89" customFormat="1" ht="12.75" hidden="1" customHeight="1" x14ac:dyDescent="0.2">
      <c r="A50" s="158"/>
      <c r="B50" s="139">
        <v>1300</v>
      </c>
      <c r="C50" s="99"/>
      <c r="D50" s="189" t="s">
        <v>212</v>
      </c>
      <c r="E50" s="174"/>
      <c r="F50" s="113"/>
      <c r="G50" s="113"/>
      <c r="H50" s="175"/>
      <c r="I50" s="109"/>
      <c r="J50" s="109"/>
      <c r="K50" s="159">
        <f t="shared" si="0"/>
        <v>0</v>
      </c>
      <c r="L50" s="90">
        <f t="shared" si="3"/>
        <v>0</v>
      </c>
      <c r="M50" s="88"/>
      <c r="N50" s="88"/>
      <c r="O50" s="88"/>
      <c r="P50" s="88"/>
    </row>
    <row r="51" spans="1:16" s="89" customFormat="1" ht="12.75" hidden="1" customHeight="1" x14ac:dyDescent="0.2">
      <c r="A51" s="158"/>
      <c r="B51" s="139"/>
      <c r="C51" s="99"/>
      <c r="D51" s="189" t="s">
        <v>200</v>
      </c>
      <c r="E51" s="174"/>
      <c r="F51" s="113"/>
      <c r="G51" s="113"/>
      <c r="H51" s="175"/>
      <c r="I51" s="109"/>
      <c r="J51" s="109"/>
      <c r="K51" s="159">
        <f t="shared" si="0"/>
        <v>0</v>
      </c>
      <c r="L51" s="90">
        <f t="shared" si="3"/>
        <v>0</v>
      </c>
      <c r="M51" s="88"/>
      <c r="N51" s="88"/>
      <c r="O51" s="88"/>
      <c r="P51" s="88"/>
    </row>
    <row r="52" spans="1:16" s="89" customFormat="1" ht="12.75" hidden="1" customHeight="1" x14ac:dyDescent="0.2">
      <c r="A52" s="158"/>
      <c r="B52" s="141">
        <v>1301</v>
      </c>
      <c r="C52" s="100"/>
      <c r="D52" s="186"/>
      <c r="E52" s="174">
        <v>0</v>
      </c>
      <c r="F52" s="113"/>
      <c r="G52" s="113"/>
      <c r="H52" s="175"/>
      <c r="I52" s="109">
        <v>0</v>
      </c>
      <c r="J52" s="109">
        <v>0</v>
      </c>
      <c r="K52" s="159">
        <f t="shared" si="0"/>
        <v>0</v>
      </c>
      <c r="L52" s="90">
        <f t="shared" si="3"/>
        <v>0</v>
      </c>
      <c r="M52" s="88"/>
      <c r="N52" s="88"/>
      <c r="O52" s="88"/>
      <c r="P52" s="88"/>
    </row>
    <row r="53" spans="1:16" s="89" customFormat="1" ht="12.75" hidden="1" customHeight="1" x14ac:dyDescent="0.2">
      <c r="A53" s="158"/>
      <c r="B53" s="141">
        <v>1302</v>
      </c>
      <c r="C53" s="100"/>
      <c r="D53" s="186"/>
      <c r="E53" s="174">
        <v>0</v>
      </c>
      <c r="F53" s="113"/>
      <c r="G53" s="113"/>
      <c r="H53" s="175"/>
      <c r="I53" s="109">
        <v>0</v>
      </c>
      <c r="J53" s="109">
        <v>0</v>
      </c>
      <c r="K53" s="159">
        <f t="shared" ref="K53:K70" si="4">SUM(I53:J53)</f>
        <v>0</v>
      </c>
      <c r="L53" s="90">
        <f t="shared" si="3"/>
        <v>0</v>
      </c>
      <c r="M53" s="88"/>
      <c r="N53" s="88"/>
      <c r="O53" s="88"/>
      <c r="P53" s="88"/>
    </row>
    <row r="54" spans="1:16" s="89" customFormat="1" ht="12.75" hidden="1" customHeight="1" x14ac:dyDescent="0.2">
      <c r="A54" s="158"/>
      <c r="B54" s="141">
        <v>1303</v>
      </c>
      <c r="C54" s="100"/>
      <c r="D54" s="186"/>
      <c r="E54" s="174">
        <v>0</v>
      </c>
      <c r="F54" s="113"/>
      <c r="G54" s="113"/>
      <c r="H54" s="175"/>
      <c r="I54" s="109">
        <v>0</v>
      </c>
      <c r="J54" s="109">
        <v>0</v>
      </c>
      <c r="K54" s="159">
        <f t="shared" si="4"/>
        <v>0</v>
      </c>
      <c r="L54" s="90">
        <f t="shared" si="3"/>
        <v>0</v>
      </c>
      <c r="M54" s="88"/>
      <c r="N54" s="88"/>
      <c r="O54" s="88"/>
      <c r="P54" s="88"/>
    </row>
    <row r="55" spans="1:16" s="89" customFormat="1" ht="12.75" hidden="1" customHeight="1" x14ac:dyDescent="0.2">
      <c r="A55" s="158"/>
      <c r="B55" s="141">
        <v>1399</v>
      </c>
      <c r="C55" s="100"/>
      <c r="D55" s="186" t="s">
        <v>203</v>
      </c>
      <c r="E55" s="178">
        <f>SUM(E50:E54)</f>
        <v>0</v>
      </c>
      <c r="F55" s="112"/>
      <c r="G55" s="112"/>
      <c r="H55" s="179"/>
      <c r="I55" s="112">
        <f>SUM(I50:I54)</f>
        <v>0</v>
      </c>
      <c r="J55" s="112">
        <f>SUM(J50:J54)</f>
        <v>0</v>
      </c>
      <c r="K55" s="159">
        <f t="shared" si="4"/>
        <v>0</v>
      </c>
      <c r="L55" s="90">
        <f t="shared" si="3"/>
        <v>0</v>
      </c>
      <c r="M55" s="88"/>
      <c r="N55" s="88"/>
      <c r="O55" s="88"/>
      <c r="P55" s="88"/>
    </row>
    <row r="56" spans="1:16" s="89" customFormat="1" ht="12.75" hidden="1" customHeight="1" x14ac:dyDescent="0.2">
      <c r="A56" s="158"/>
      <c r="B56" s="139">
        <v>1400</v>
      </c>
      <c r="C56" s="99"/>
      <c r="D56" s="189" t="s">
        <v>218</v>
      </c>
      <c r="E56" s="174"/>
      <c r="F56" s="113"/>
      <c r="G56" s="113"/>
      <c r="H56" s="175"/>
      <c r="I56" s="109"/>
      <c r="J56" s="109"/>
      <c r="K56" s="159">
        <f t="shared" si="4"/>
        <v>0</v>
      </c>
      <c r="L56" s="90">
        <f t="shared" si="3"/>
        <v>0</v>
      </c>
      <c r="M56" s="88"/>
      <c r="N56" s="88"/>
      <c r="O56" s="88"/>
      <c r="P56" s="88"/>
    </row>
    <row r="57" spans="1:16" s="89" customFormat="1" ht="12.75" hidden="1" customHeight="1" x14ac:dyDescent="0.2">
      <c r="A57" s="158"/>
      <c r="B57" s="141">
        <v>1401</v>
      </c>
      <c r="C57" s="100"/>
      <c r="D57" s="186"/>
      <c r="E57" s="174">
        <v>0</v>
      </c>
      <c r="F57" s="113"/>
      <c r="G57" s="113"/>
      <c r="H57" s="175"/>
      <c r="I57" s="109">
        <v>0</v>
      </c>
      <c r="J57" s="109">
        <v>0</v>
      </c>
      <c r="K57" s="159">
        <f t="shared" si="4"/>
        <v>0</v>
      </c>
      <c r="L57" s="90">
        <f t="shared" si="3"/>
        <v>0</v>
      </c>
      <c r="M57" s="88"/>
      <c r="N57" s="88"/>
      <c r="O57" s="88"/>
      <c r="P57" s="88"/>
    </row>
    <row r="58" spans="1:16" s="89" customFormat="1" ht="12.75" hidden="1" customHeight="1" x14ac:dyDescent="0.2">
      <c r="A58" s="158"/>
      <c r="B58" s="141">
        <v>1402</v>
      </c>
      <c r="C58" s="100"/>
      <c r="D58" s="186"/>
      <c r="E58" s="174">
        <v>0</v>
      </c>
      <c r="F58" s="113"/>
      <c r="G58" s="113"/>
      <c r="H58" s="175"/>
      <c r="I58" s="109">
        <v>0</v>
      </c>
      <c r="J58" s="109">
        <v>0</v>
      </c>
      <c r="K58" s="159">
        <f t="shared" si="4"/>
        <v>0</v>
      </c>
      <c r="L58" s="90">
        <f t="shared" si="3"/>
        <v>0</v>
      </c>
      <c r="M58" s="88"/>
      <c r="N58" s="88"/>
      <c r="O58" s="88"/>
      <c r="P58" s="88"/>
    </row>
    <row r="59" spans="1:16" s="89" customFormat="1" ht="12.75" hidden="1" customHeight="1" x14ac:dyDescent="0.2">
      <c r="A59" s="158"/>
      <c r="B59" s="141">
        <v>1403</v>
      </c>
      <c r="C59" s="100"/>
      <c r="D59" s="186"/>
      <c r="E59" s="174">
        <v>0</v>
      </c>
      <c r="F59" s="113"/>
      <c r="G59" s="113"/>
      <c r="H59" s="175"/>
      <c r="I59" s="109">
        <v>0</v>
      </c>
      <c r="J59" s="109">
        <v>0</v>
      </c>
      <c r="K59" s="159">
        <f t="shared" si="4"/>
        <v>0</v>
      </c>
      <c r="L59" s="90">
        <f t="shared" si="3"/>
        <v>0</v>
      </c>
      <c r="M59" s="88"/>
      <c r="N59" s="88"/>
      <c r="O59" s="88"/>
      <c r="P59" s="88"/>
    </row>
    <row r="60" spans="1:16" s="89" customFormat="1" ht="12.75" hidden="1" customHeight="1" x14ac:dyDescent="0.2">
      <c r="A60" s="158"/>
      <c r="B60" s="141">
        <v>1499</v>
      </c>
      <c r="C60" s="100"/>
      <c r="D60" s="186" t="s">
        <v>203</v>
      </c>
      <c r="E60" s="178">
        <f>SUM(E57:E59)</f>
        <v>0</v>
      </c>
      <c r="F60" s="112"/>
      <c r="G60" s="112"/>
      <c r="H60" s="179"/>
      <c r="I60" s="112">
        <f>SUM(I57:I59)</f>
        <v>0</v>
      </c>
      <c r="J60" s="112">
        <f>SUM(J57:J59)</f>
        <v>0</v>
      </c>
      <c r="K60" s="159">
        <f t="shared" si="4"/>
        <v>0</v>
      </c>
      <c r="L60" s="90">
        <f t="shared" si="3"/>
        <v>0</v>
      </c>
      <c r="M60" s="88"/>
      <c r="N60" s="88"/>
      <c r="O60" s="88"/>
      <c r="P60" s="88"/>
    </row>
    <row r="61" spans="1:16" s="89" customFormat="1" ht="12.75" x14ac:dyDescent="0.2">
      <c r="A61" s="161"/>
      <c r="B61" s="139">
        <v>1600</v>
      </c>
      <c r="C61" s="99" t="s">
        <v>22</v>
      </c>
      <c r="D61" s="189" t="s">
        <v>224</v>
      </c>
      <c r="E61" s="174"/>
      <c r="F61" s="113"/>
      <c r="G61" s="113"/>
      <c r="H61" s="175"/>
      <c r="I61" s="109"/>
      <c r="J61" s="109"/>
      <c r="K61" s="159">
        <f t="shared" si="4"/>
        <v>0</v>
      </c>
      <c r="L61" s="90">
        <f t="shared" si="3"/>
        <v>0</v>
      </c>
      <c r="M61" s="88"/>
      <c r="N61" s="88"/>
      <c r="O61" s="88"/>
      <c r="P61" s="88"/>
    </row>
    <row r="62" spans="1:16" s="89" customFormat="1" ht="12.75" x14ac:dyDescent="0.2">
      <c r="A62" s="158"/>
      <c r="B62" s="141">
        <v>1606</v>
      </c>
      <c r="C62" s="100"/>
      <c r="D62" s="187"/>
      <c r="E62" s="174">
        <f>SUM(I62:J62)</f>
        <v>0</v>
      </c>
      <c r="F62" s="113">
        <v>0</v>
      </c>
      <c r="G62" s="113">
        <v>0</v>
      </c>
      <c r="H62" s="175">
        <v>0</v>
      </c>
      <c r="I62" s="113">
        <v>0</v>
      </c>
      <c r="J62" s="113">
        <v>0</v>
      </c>
      <c r="K62" s="159">
        <f t="shared" si="4"/>
        <v>0</v>
      </c>
      <c r="L62" s="90">
        <f t="shared" si="3"/>
        <v>0</v>
      </c>
      <c r="M62" s="88"/>
      <c r="N62" s="88"/>
      <c r="O62" s="88"/>
      <c r="P62" s="88"/>
    </row>
    <row r="63" spans="1:16" s="89" customFormat="1" ht="12.75" hidden="1" x14ac:dyDescent="0.2">
      <c r="A63" s="158"/>
      <c r="B63" s="141">
        <v>1606</v>
      </c>
      <c r="C63" s="100"/>
      <c r="D63" s="187"/>
      <c r="E63" s="174">
        <f>SUM(I63:J63)</f>
        <v>0</v>
      </c>
      <c r="F63" s="113">
        <v>0</v>
      </c>
      <c r="G63" s="113">
        <v>0</v>
      </c>
      <c r="H63" s="175">
        <v>0</v>
      </c>
      <c r="I63" s="113">
        <v>0</v>
      </c>
      <c r="J63" s="113">
        <v>0</v>
      </c>
      <c r="K63" s="159">
        <f t="shared" si="4"/>
        <v>0</v>
      </c>
      <c r="L63" s="90">
        <f t="shared" si="3"/>
        <v>0</v>
      </c>
      <c r="M63" s="88"/>
      <c r="N63" s="88"/>
      <c r="O63" s="88"/>
      <c r="P63" s="88"/>
    </row>
    <row r="64" spans="1:16" s="89" customFormat="1" ht="12.75" hidden="1" x14ac:dyDescent="0.2">
      <c r="A64" s="158"/>
      <c r="B64" s="141">
        <v>1606</v>
      </c>
      <c r="C64" s="100"/>
      <c r="D64" s="187"/>
      <c r="E64" s="174">
        <v>0</v>
      </c>
      <c r="F64" s="113">
        <v>0</v>
      </c>
      <c r="G64" s="113">
        <v>0</v>
      </c>
      <c r="H64" s="175">
        <v>0</v>
      </c>
      <c r="I64" s="113">
        <v>0</v>
      </c>
      <c r="J64" s="113">
        <v>0</v>
      </c>
      <c r="K64" s="159">
        <f t="shared" si="4"/>
        <v>0</v>
      </c>
      <c r="L64" s="90">
        <f t="shared" si="3"/>
        <v>0</v>
      </c>
      <c r="M64" s="88"/>
      <c r="N64" s="88"/>
      <c r="O64" s="88"/>
      <c r="P64" s="88"/>
    </row>
    <row r="65" spans="1:16" s="89" customFormat="1" ht="12.75" hidden="1" x14ac:dyDescent="0.2">
      <c r="A65" s="158"/>
      <c r="B65" s="141">
        <v>1606</v>
      </c>
      <c r="C65" s="100"/>
      <c r="D65" s="187"/>
      <c r="E65" s="174">
        <v>0</v>
      </c>
      <c r="F65" s="113">
        <v>0</v>
      </c>
      <c r="G65" s="113">
        <v>0</v>
      </c>
      <c r="H65" s="175">
        <v>0</v>
      </c>
      <c r="I65" s="113">
        <v>0</v>
      </c>
      <c r="J65" s="113">
        <v>0</v>
      </c>
      <c r="K65" s="159">
        <f t="shared" si="4"/>
        <v>0</v>
      </c>
      <c r="L65" s="90">
        <f t="shared" si="3"/>
        <v>0</v>
      </c>
      <c r="M65" s="88"/>
      <c r="N65" s="88"/>
      <c r="O65" s="88"/>
      <c r="P65" s="88"/>
    </row>
    <row r="66" spans="1:16" s="89" customFormat="1" ht="12.75" hidden="1" x14ac:dyDescent="0.2">
      <c r="A66" s="158"/>
      <c r="B66" s="141">
        <v>1606</v>
      </c>
      <c r="C66" s="100"/>
      <c r="D66" s="187"/>
      <c r="E66" s="174">
        <v>0</v>
      </c>
      <c r="F66" s="113">
        <v>0</v>
      </c>
      <c r="G66" s="113">
        <v>0</v>
      </c>
      <c r="H66" s="175">
        <v>0</v>
      </c>
      <c r="I66" s="113">
        <v>0</v>
      </c>
      <c r="J66" s="113">
        <v>0</v>
      </c>
      <c r="K66" s="159">
        <f t="shared" si="4"/>
        <v>0</v>
      </c>
      <c r="L66" s="90">
        <f t="shared" si="3"/>
        <v>0</v>
      </c>
      <c r="M66" s="88"/>
      <c r="N66" s="88"/>
      <c r="O66" s="88"/>
      <c r="P66" s="88"/>
    </row>
    <row r="67" spans="1:16" s="89" customFormat="1" ht="12.75" hidden="1" x14ac:dyDescent="0.2">
      <c r="A67" s="158"/>
      <c r="B67" s="141">
        <v>1606</v>
      </c>
      <c r="C67" s="100"/>
      <c r="D67" s="186"/>
      <c r="E67" s="174">
        <v>0</v>
      </c>
      <c r="F67" s="113">
        <v>0</v>
      </c>
      <c r="G67" s="113">
        <v>0</v>
      </c>
      <c r="H67" s="175">
        <v>0</v>
      </c>
      <c r="I67" s="113">
        <v>0</v>
      </c>
      <c r="J67" s="113">
        <v>0</v>
      </c>
      <c r="K67" s="159">
        <f t="shared" si="4"/>
        <v>0</v>
      </c>
      <c r="L67" s="90">
        <f t="shared" si="3"/>
        <v>0</v>
      </c>
      <c r="M67" s="88"/>
      <c r="N67" s="88"/>
      <c r="O67" s="88"/>
      <c r="P67" s="88"/>
    </row>
    <row r="68" spans="1:16" s="89" customFormat="1" ht="12.75" hidden="1" x14ac:dyDescent="0.2">
      <c r="A68" s="158"/>
      <c r="B68" s="141">
        <v>1606</v>
      </c>
      <c r="C68" s="100"/>
      <c r="D68" s="188"/>
      <c r="E68" s="174">
        <v>0</v>
      </c>
      <c r="F68" s="113">
        <v>0</v>
      </c>
      <c r="G68" s="113">
        <v>0</v>
      </c>
      <c r="H68" s="175">
        <v>0</v>
      </c>
      <c r="I68" s="113">
        <v>0</v>
      </c>
      <c r="J68" s="113">
        <v>0</v>
      </c>
      <c r="K68" s="159">
        <f t="shared" si="4"/>
        <v>0</v>
      </c>
      <c r="L68" s="90">
        <f t="shared" si="3"/>
        <v>0</v>
      </c>
      <c r="M68" s="88"/>
      <c r="N68" s="88"/>
      <c r="O68" s="88"/>
      <c r="P68" s="88"/>
    </row>
    <row r="69" spans="1:16" s="89" customFormat="1" ht="12.75" x14ac:dyDescent="0.2">
      <c r="A69" s="162"/>
      <c r="B69" s="104">
        <v>1606</v>
      </c>
      <c r="C69" s="106"/>
      <c r="D69" s="190" t="s">
        <v>203</v>
      </c>
      <c r="E69" s="178">
        <f>SUM(E62:E68)</f>
        <v>0</v>
      </c>
      <c r="F69" s="112">
        <f t="shared" ref="F69:J69" si="5">SUM(F62:F68)</f>
        <v>0</v>
      </c>
      <c r="G69" s="112">
        <f t="shared" si="5"/>
        <v>0</v>
      </c>
      <c r="H69" s="179">
        <f t="shared" si="5"/>
        <v>0</v>
      </c>
      <c r="I69" s="112">
        <f t="shared" si="5"/>
        <v>0</v>
      </c>
      <c r="J69" s="112">
        <f t="shared" si="5"/>
        <v>0</v>
      </c>
      <c r="K69" s="159">
        <f t="shared" si="4"/>
        <v>0</v>
      </c>
      <c r="L69" s="90">
        <f t="shared" si="3"/>
        <v>0</v>
      </c>
      <c r="M69" s="88"/>
      <c r="N69" s="88"/>
      <c r="O69" s="88"/>
      <c r="P69" s="88"/>
    </row>
    <row r="70" spans="1:16" s="89" customFormat="1" ht="13.5" thickBot="1" x14ac:dyDescent="0.25">
      <c r="A70" s="163"/>
      <c r="B70" s="124"/>
      <c r="C70" s="122"/>
      <c r="D70" s="191" t="s">
        <v>229</v>
      </c>
      <c r="E70" s="180">
        <f t="shared" ref="E70:J70" si="6">SUM(E69,E60,E55,E49,E19)</f>
        <v>60000</v>
      </c>
      <c r="F70" s="121">
        <f t="shared" si="6"/>
        <v>37500</v>
      </c>
      <c r="G70" s="121">
        <f t="shared" si="6"/>
        <v>2500</v>
      </c>
      <c r="H70" s="181">
        <f t="shared" si="6"/>
        <v>0</v>
      </c>
      <c r="I70" s="121">
        <f t="shared" si="6"/>
        <v>50000</v>
      </c>
      <c r="J70" s="121">
        <f t="shared" si="6"/>
        <v>50000</v>
      </c>
      <c r="K70" s="164">
        <f t="shared" si="4"/>
        <v>100000</v>
      </c>
      <c r="L70" s="90">
        <f t="shared" si="3"/>
        <v>0</v>
      </c>
      <c r="M70" s="88"/>
      <c r="N70" s="88"/>
      <c r="O70" s="88"/>
      <c r="P70" s="88"/>
    </row>
    <row r="71" spans="1:16" s="89" customFormat="1" ht="12.75" x14ac:dyDescent="0.2">
      <c r="A71" s="156">
        <v>20</v>
      </c>
      <c r="B71" s="139" t="s">
        <v>230</v>
      </c>
      <c r="C71" s="99"/>
      <c r="D71" s="192"/>
      <c r="E71" s="174"/>
      <c r="F71" s="113"/>
      <c r="G71" s="113"/>
      <c r="H71" s="175"/>
      <c r="I71" s="109"/>
      <c r="J71" s="109"/>
      <c r="K71" s="159"/>
      <c r="L71" s="90"/>
      <c r="M71" s="88"/>
      <c r="N71" s="88"/>
      <c r="O71" s="88"/>
      <c r="P71" s="88"/>
    </row>
    <row r="72" spans="1:16" s="89" customFormat="1" ht="12.75" x14ac:dyDescent="0.2">
      <c r="A72" s="158"/>
      <c r="B72" s="139">
        <v>2100</v>
      </c>
      <c r="C72" s="99" t="s">
        <v>22</v>
      </c>
      <c r="D72" s="193" t="s">
        <v>232</v>
      </c>
      <c r="E72" s="174"/>
      <c r="F72" s="113"/>
      <c r="G72" s="113"/>
      <c r="H72" s="175"/>
      <c r="I72" s="109"/>
      <c r="J72" s="109"/>
      <c r="K72" s="159"/>
      <c r="L72" s="90"/>
      <c r="M72" s="88"/>
      <c r="N72" s="88"/>
      <c r="O72" s="88"/>
      <c r="P72" s="88"/>
    </row>
    <row r="73" spans="1:16" s="89" customFormat="1" ht="12.75" x14ac:dyDescent="0.2">
      <c r="A73" s="158"/>
      <c r="B73" s="139"/>
      <c r="C73" s="99"/>
      <c r="D73" s="193" t="s">
        <v>233</v>
      </c>
      <c r="E73" s="174"/>
      <c r="F73" s="113"/>
      <c r="G73" s="113"/>
      <c r="H73" s="175"/>
      <c r="I73" s="109"/>
      <c r="J73" s="109"/>
      <c r="K73" s="159"/>
      <c r="L73" s="90"/>
      <c r="M73" s="88"/>
      <c r="N73" s="88"/>
      <c r="O73" s="88"/>
      <c r="P73" s="88"/>
    </row>
    <row r="74" spans="1:16" s="89" customFormat="1" ht="12.75" x14ac:dyDescent="0.2">
      <c r="A74" s="158"/>
      <c r="B74" s="141">
        <v>2106</v>
      </c>
      <c r="C74" s="100"/>
      <c r="D74" s="171"/>
      <c r="E74" s="174">
        <v>0</v>
      </c>
      <c r="F74" s="113">
        <v>0</v>
      </c>
      <c r="G74" s="113">
        <v>0</v>
      </c>
      <c r="H74" s="175">
        <v>0</v>
      </c>
      <c r="I74" s="109">
        <v>0</v>
      </c>
      <c r="J74" s="109">
        <v>0</v>
      </c>
      <c r="K74" s="159">
        <f t="shared" ref="K74:K92" si="7">SUM(I74:J74)</f>
        <v>0</v>
      </c>
      <c r="L74" s="90">
        <f t="shared" ref="L74:L92" si="8">SUM(E74:H74)-K74</f>
        <v>0</v>
      </c>
      <c r="M74" s="88"/>
      <c r="N74" s="88"/>
      <c r="O74" s="88"/>
      <c r="P74" s="88"/>
    </row>
    <row r="75" spans="1:16" s="89" customFormat="1" ht="12.75" hidden="1" x14ac:dyDescent="0.2">
      <c r="A75" s="158"/>
      <c r="B75" s="141">
        <v>2106</v>
      </c>
      <c r="C75" s="100"/>
      <c r="D75" s="171"/>
      <c r="E75" s="174">
        <v>0</v>
      </c>
      <c r="F75" s="113">
        <v>0</v>
      </c>
      <c r="G75" s="113">
        <v>0</v>
      </c>
      <c r="H75" s="175">
        <v>0</v>
      </c>
      <c r="I75" s="109">
        <v>0</v>
      </c>
      <c r="J75" s="109">
        <v>0</v>
      </c>
      <c r="K75" s="159">
        <f t="shared" si="7"/>
        <v>0</v>
      </c>
      <c r="L75" s="90">
        <f t="shared" si="8"/>
        <v>0</v>
      </c>
      <c r="M75" s="88"/>
      <c r="N75" s="88"/>
      <c r="O75" s="88"/>
      <c r="P75" s="88"/>
    </row>
    <row r="76" spans="1:16" s="89" customFormat="1" ht="12.75" hidden="1" x14ac:dyDescent="0.2">
      <c r="A76" s="158"/>
      <c r="B76" s="141">
        <v>2106</v>
      </c>
      <c r="C76" s="100"/>
      <c r="D76" s="171"/>
      <c r="E76" s="174">
        <v>0</v>
      </c>
      <c r="F76" s="113">
        <v>0</v>
      </c>
      <c r="G76" s="113">
        <v>0</v>
      </c>
      <c r="H76" s="175">
        <v>0</v>
      </c>
      <c r="I76" s="109">
        <v>0</v>
      </c>
      <c r="J76" s="109">
        <v>0</v>
      </c>
      <c r="K76" s="159">
        <f t="shared" si="7"/>
        <v>0</v>
      </c>
      <c r="L76" s="90">
        <f t="shared" si="8"/>
        <v>0</v>
      </c>
      <c r="M76" s="88"/>
      <c r="N76" s="88"/>
      <c r="O76" s="88"/>
      <c r="P76" s="88"/>
    </row>
    <row r="77" spans="1:16" s="89" customFormat="1" ht="12.75" hidden="1" x14ac:dyDescent="0.2">
      <c r="A77" s="158"/>
      <c r="B77" s="141">
        <v>2106</v>
      </c>
      <c r="C77" s="100"/>
      <c r="D77" s="171"/>
      <c r="E77" s="174">
        <v>0</v>
      </c>
      <c r="F77" s="113">
        <v>0</v>
      </c>
      <c r="G77" s="113">
        <v>0</v>
      </c>
      <c r="H77" s="175">
        <v>0</v>
      </c>
      <c r="I77" s="109">
        <v>0</v>
      </c>
      <c r="J77" s="109">
        <v>0</v>
      </c>
      <c r="K77" s="159">
        <f t="shared" si="7"/>
        <v>0</v>
      </c>
      <c r="L77" s="90">
        <f t="shared" si="8"/>
        <v>0</v>
      </c>
      <c r="M77" s="88"/>
      <c r="N77" s="88"/>
      <c r="O77" s="88"/>
      <c r="P77" s="88"/>
    </row>
    <row r="78" spans="1:16" s="89" customFormat="1" ht="12.75" x14ac:dyDescent="0.2">
      <c r="A78" s="162"/>
      <c r="B78" s="104">
        <v>2106</v>
      </c>
      <c r="C78" s="106"/>
      <c r="D78" s="190" t="s">
        <v>203</v>
      </c>
      <c r="E78" s="178">
        <f t="shared" ref="E78:J78" si="9">SUM(E74:E77)</f>
        <v>0</v>
      </c>
      <c r="F78" s="112">
        <f t="shared" si="9"/>
        <v>0</v>
      </c>
      <c r="G78" s="112">
        <f t="shared" si="9"/>
        <v>0</v>
      </c>
      <c r="H78" s="179">
        <f t="shared" si="9"/>
        <v>0</v>
      </c>
      <c r="I78" s="110">
        <f t="shared" si="9"/>
        <v>0</v>
      </c>
      <c r="J78" s="110">
        <f t="shared" si="9"/>
        <v>0</v>
      </c>
      <c r="K78" s="159">
        <f t="shared" si="7"/>
        <v>0</v>
      </c>
      <c r="L78" s="90">
        <f t="shared" si="8"/>
        <v>0</v>
      </c>
      <c r="M78" s="88"/>
      <c r="N78" s="88"/>
      <c r="O78" s="88"/>
      <c r="P78" s="88"/>
    </row>
    <row r="79" spans="1:16" s="89" customFormat="1" ht="12.75" x14ac:dyDescent="0.2">
      <c r="A79" s="158"/>
      <c r="B79" s="139">
        <v>2200</v>
      </c>
      <c r="C79" s="99" t="s">
        <v>22</v>
      </c>
      <c r="D79" s="193" t="s">
        <v>239</v>
      </c>
      <c r="E79" s="174"/>
      <c r="F79" s="113"/>
      <c r="G79" s="113"/>
      <c r="H79" s="175"/>
      <c r="I79" s="109"/>
      <c r="J79" s="109"/>
      <c r="K79" s="159">
        <f t="shared" si="7"/>
        <v>0</v>
      </c>
      <c r="L79" s="90">
        <f t="shared" si="8"/>
        <v>0</v>
      </c>
      <c r="M79" s="88"/>
      <c r="N79" s="88"/>
      <c r="O79" s="88"/>
      <c r="P79" s="88"/>
    </row>
    <row r="80" spans="1:16" s="89" customFormat="1" ht="12.75" x14ac:dyDescent="0.2">
      <c r="A80" s="158"/>
      <c r="B80" s="139"/>
      <c r="C80" s="99"/>
      <c r="D80" s="193" t="s">
        <v>240</v>
      </c>
      <c r="E80" s="174"/>
      <c r="F80" s="113"/>
      <c r="G80" s="113"/>
      <c r="H80" s="175"/>
      <c r="I80" s="109"/>
      <c r="J80" s="109"/>
      <c r="K80" s="159">
        <f t="shared" si="7"/>
        <v>0</v>
      </c>
      <c r="L80" s="90">
        <f t="shared" si="8"/>
        <v>0</v>
      </c>
      <c r="M80" s="88"/>
      <c r="N80" s="88"/>
      <c r="O80" s="88"/>
      <c r="P80" s="88"/>
    </row>
    <row r="81" spans="1:16" s="89" customFormat="1" ht="12.75" x14ac:dyDescent="0.2">
      <c r="A81" s="158"/>
      <c r="B81" s="141">
        <v>2206</v>
      </c>
      <c r="C81" s="100"/>
      <c r="D81" s="171"/>
      <c r="E81" s="174">
        <v>0</v>
      </c>
      <c r="F81" s="113">
        <v>0</v>
      </c>
      <c r="G81" s="113">
        <v>0</v>
      </c>
      <c r="H81" s="175">
        <v>0</v>
      </c>
      <c r="I81" s="109">
        <v>0</v>
      </c>
      <c r="J81" s="109">
        <v>0</v>
      </c>
      <c r="K81" s="159">
        <f t="shared" si="7"/>
        <v>0</v>
      </c>
      <c r="L81" s="90">
        <f t="shared" si="8"/>
        <v>0</v>
      </c>
      <c r="M81" s="88"/>
      <c r="N81" s="88"/>
      <c r="O81" s="88"/>
      <c r="P81" s="88"/>
    </row>
    <row r="82" spans="1:16" s="89" customFormat="1" ht="12.75" hidden="1" x14ac:dyDescent="0.2">
      <c r="A82" s="158"/>
      <c r="B82" s="141">
        <v>2206</v>
      </c>
      <c r="C82" s="100"/>
      <c r="D82" s="171"/>
      <c r="E82" s="174">
        <v>0</v>
      </c>
      <c r="F82" s="113">
        <v>0</v>
      </c>
      <c r="G82" s="113">
        <v>0</v>
      </c>
      <c r="H82" s="175">
        <v>0</v>
      </c>
      <c r="I82" s="109">
        <v>0</v>
      </c>
      <c r="J82" s="109">
        <v>0</v>
      </c>
      <c r="K82" s="159">
        <f t="shared" si="7"/>
        <v>0</v>
      </c>
      <c r="L82" s="90">
        <f t="shared" si="8"/>
        <v>0</v>
      </c>
      <c r="M82" s="88"/>
      <c r="N82" s="88"/>
      <c r="O82" s="88"/>
      <c r="P82" s="88"/>
    </row>
    <row r="83" spans="1:16" s="89" customFormat="1" ht="12.75" hidden="1" x14ac:dyDescent="0.2">
      <c r="A83" s="158"/>
      <c r="B83" s="141">
        <v>2206</v>
      </c>
      <c r="C83" s="100"/>
      <c r="D83" s="171"/>
      <c r="E83" s="174">
        <v>0</v>
      </c>
      <c r="F83" s="113">
        <v>0</v>
      </c>
      <c r="G83" s="113">
        <v>0</v>
      </c>
      <c r="H83" s="175">
        <v>0</v>
      </c>
      <c r="I83" s="109">
        <v>0</v>
      </c>
      <c r="J83" s="109">
        <v>0</v>
      </c>
      <c r="K83" s="159">
        <f t="shared" si="7"/>
        <v>0</v>
      </c>
      <c r="L83" s="90">
        <f t="shared" si="8"/>
        <v>0</v>
      </c>
      <c r="M83" s="88"/>
      <c r="N83" s="88"/>
      <c r="O83" s="88"/>
      <c r="P83" s="88"/>
    </row>
    <row r="84" spans="1:16" s="89" customFormat="1" ht="12.75" x14ac:dyDescent="0.2">
      <c r="A84" s="162"/>
      <c r="B84" s="104">
        <v>2206</v>
      </c>
      <c r="C84" s="106"/>
      <c r="D84" s="190" t="s">
        <v>203</v>
      </c>
      <c r="E84" s="178">
        <f t="shared" ref="E84:J84" si="10">SUM(E81:E83)</f>
        <v>0</v>
      </c>
      <c r="F84" s="112">
        <f t="shared" si="10"/>
        <v>0</v>
      </c>
      <c r="G84" s="112">
        <f t="shared" si="10"/>
        <v>0</v>
      </c>
      <c r="H84" s="179">
        <f t="shared" si="10"/>
        <v>0</v>
      </c>
      <c r="I84" s="110">
        <f t="shared" si="10"/>
        <v>0</v>
      </c>
      <c r="J84" s="110">
        <f t="shared" si="10"/>
        <v>0</v>
      </c>
      <c r="K84" s="159">
        <f t="shared" si="7"/>
        <v>0</v>
      </c>
      <c r="L84" s="90">
        <f t="shared" si="8"/>
        <v>0</v>
      </c>
      <c r="M84" s="88"/>
      <c r="N84" s="88"/>
      <c r="O84" s="88"/>
      <c r="P84" s="88"/>
    </row>
    <row r="85" spans="1:16" s="89" customFormat="1" ht="12.75" x14ac:dyDescent="0.2">
      <c r="A85" s="158"/>
      <c r="B85" s="139">
        <v>2300</v>
      </c>
      <c r="C85" s="99" t="s">
        <v>22</v>
      </c>
      <c r="D85" s="193" t="s">
        <v>246</v>
      </c>
      <c r="E85" s="174"/>
      <c r="F85" s="113"/>
      <c r="G85" s="113"/>
      <c r="H85" s="175"/>
      <c r="I85" s="109"/>
      <c r="J85" s="109"/>
      <c r="K85" s="159">
        <f t="shared" si="7"/>
        <v>0</v>
      </c>
      <c r="L85" s="90">
        <f t="shared" si="8"/>
        <v>0</v>
      </c>
      <c r="M85" s="88"/>
      <c r="N85" s="88"/>
      <c r="O85" s="88"/>
      <c r="P85" s="88"/>
    </row>
    <row r="86" spans="1:16" s="89" customFormat="1" ht="12.75" x14ac:dyDescent="0.2">
      <c r="A86" s="158"/>
      <c r="B86" s="141">
        <v>2306</v>
      </c>
      <c r="C86" s="100"/>
      <c r="D86" s="171"/>
      <c r="E86" s="174">
        <f>SUM(I86:J86)</f>
        <v>0</v>
      </c>
      <c r="F86" s="113">
        <v>0</v>
      </c>
      <c r="G86" s="113">
        <v>0</v>
      </c>
      <c r="H86" s="175">
        <v>0</v>
      </c>
      <c r="I86" s="109">
        <v>0</v>
      </c>
      <c r="J86" s="109">
        <v>0</v>
      </c>
      <c r="K86" s="159">
        <f t="shared" si="7"/>
        <v>0</v>
      </c>
      <c r="L86" s="90">
        <f t="shared" si="8"/>
        <v>0</v>
      </c>
      <c r="M86" s="88"/>
      <c r="N86" s="88"/>
      <c r="O86" s="88"/>
      <c r="P86" s="88"/>
    </row>
    <row r="87" spans="1:16" s="89" customFormat="1" ht="12.75" hidden="1" x14ac:dyDescent="0.2">
      <c r="A87" s="158"/>
      <c r="B87" s="141">
        <v>2306</v>
      </c>
      <c r="C87" s="100"/>
      <c r="D87" s="171"/>
      <c r="E87" s="174">
        <v>0</v>
      </c>
      <c r="F87" s="113">
        <v>0</v>
      </c>
      <c r="G87" s="113">
        <v>0</v>
      </c>
      <c r="H87" s="175">
        <v>0</v>
      </c>
      <c r="I87" s="109">
        <v>0</v>
      </c>
      <c r="J87" s="109">
        <v>0</v>
      </c>
      <c r="K87" s="159">
        <f t="shared" si="7"/>
        <v>0</v>
      </c>
      <c r="L87" s="90">
        <f t="shared" si="8"/>
        <v>0</v>
      </c>
      <c r="M87" s="88"/>
      <c r="N87" s="88"/>
      <c r="O87" s="88"/>
      <c r="P87" s="88"/>
    </row>
    <row r="88" spans="1:16" s="89" customFormat="1" ht="12.75" hidden="1" x14ac:dyDescent="0.2">
      <c r="A88" s="158"/>
      <c r="B88" s="141">
        <v>2306</v>
      </c>
      <c r="C88" s="100"/>
      <c r="D88" s="171"/>
      <c r="E88" s="174">
        <v>0</v>
      </c>
      <c r="F88" s="113">
        <v>0</v>
      </c>
      <c r="G88" s="113">
        <v>0</v>
      </c>
      <c r="H88" s="175">
        <v>0</v>
      </c>
      <c r="I88" s="109">
        <v>0</v>
      </c>
      <c r="J88" s="109">
        <v>0</v>
      </c>
      <c r="K88" s="159">
        <f t="shared" si="7"/>
        <v>0</v>
      </c>
      <c r="L88" s="90">
        <f t="shared" si="8"/>
        <v>0</v>
      </c>
      <c r="M88" s="88"/>
      <c r="N88" s="88"/>
      <c r="O88" s="88"/>
      <c r="P88" s="88"/>
    </row>
    <row r="89" spans="1:16" s="89" customFormat="1" ht="12.75" hidden="1" x14ac:dyDescent="0.2">
      <c r="A89" s="158"/>
      <c r="B89" s="141"/>
      <c r="C89" s="100"/>
      <c r="D89" s="171"/>
      <c r="E89" s="174"/>
      <c r="F89" s="113">
        <v>0</v>
      </c>
      <c r="G89" s="113">
        <v>0</v>
      </c>
      <c r="H89" s="175">
        <v>0</v>
      </c>
      <c r="I89" s="109">
        <v>0</v>
      </c>
      <c r="J89" s="109">
        <v>0</v>
      </c>
      <c r="K89" s="159">
        <f t="shared" si="7"/>
        <v>0</v>
      </c>
      <c r="L89" s="90">
        <f t="shared" si="8"/>
        <v>0</v>
      </c>
      <c r="M89" s="88"/>
      <c r="N89" s="88"/>
      <c r="O89" s="88"/>
      <c r="P89" s="88"/>
    </row>
    <row r="90" spans="1:16" s="89" customFormat="1" ht="12.75" x14ac:dyDescent="0.2">
      <c r="A90" s="158"/>
      <c r="B90" s="141"/>
      <c r="C90" s="100"/>
      <c r="D90" s="171"/>
      <c r="E90" s="174"/>
      <c r="F90" s="113">
        <v>0</v>
      </c>
      <c r="G90" s="113">
        <v>0</v>
      </c>
      <c r="H90" s="175">
        <v>0</v>
      </c>
      <c r="I90" s="113">
        <v>0</v>
      </c>
      <c r="J90" s="113">
        <v>0</v>
      </c>
      <c r="K90" s="159">
        <f t="shared" si="7"/>
        <v>0</v>
      </c>
      <c r="L90" s="90">
        <f t="shared" si="8"/>
        <v>0</v>
      </c>
      <c r="M90" s="88"/>
      <c r="N90" s="88"/>
      <c r="O90" s="88"/>
      <c r="P90" s="88"/>
    </row>
    <row r="91" spans="1:16" s="89" customFormat="1" ht="12.75" x14ac:dyDescent="0.2">
      <c r="A91" s="162"/>
      <c r="B91" s="104">
        <v>2306</v>
      </c>
      <c r="C91" s="106"/>
      <c r="D91" s="190" t="s">
        <v>203</v>
      </c>
      <c r="E91" s="178">
        <f>SUM(E86:E88)</f>
        <v>0</v>
      </c>
      <c r="F91" s="110">
        <f>SUM(F86:F90)</f>
        <v>0</v>
      </c>
      <c r="G91" s="110">
        <f>SUM(G86:G90)</f>
        <v>0</v>
      </c>
      <c r="H91" s="179">
        <f>SUM(H87:H90)</f>
        <v>0</v>
      </c>
      <c r="I91" s="110">
        <f>SUM(I86:I90)</f>
        <v>0</v>
      </c>
      <c r="J91" s="110">
        <f>SUM(J86:J90)</f>
        <v>0</v>
      </c>
      <c r="K91" s="159">
        <f t="shared" si="7"/>
        <v>0</v>
      </c>
      <c r="L91" s="90">
        <f t="shared" si="8"/>
        <v>0</v>
      </c>
      <c r="M91" s="88"/>
      <c r="N91" s="88"/>
      <c r="O91" s="88"/>
      <c r="P91" s="88"/>
    </row>
    <row r="92" spans="1:16" s="89" customFormat="1" ht="13.5" thickBot="1" x14ac:dyDescent="0.25">
      <c r="A92" s="163"/>
      <c r="B92" s="122"/>
      <c r="C92" s="123"/>
      <c r="D92" s="194" t="s">
        <v>229</v>
      </c>
      <c r="E92" s="180">
        <f>SUM(E91,E84,E78)</f>
        <v>0</v>
      </c>
      <c r="F92" s="121">
        <f t="shared" ref="F92:J92" si="11">SUM(F91,F84,F78)</f>
        <v>0</v>
      </c>
      <c r="G92" s="121">
        <f t="shared" si="11"/>
        <v>0</v>
      </c>
      <c r="H92" s="181">
        <f t="shared" si="11"/>
        <v>0</v>
      </c>
      <c r="I92" s="121">
        <f t="shared" si="11"/>
        <v>0</v>
      </c>
      <c r="J92" s="121">
        <f t="shared" si="11"/>
        <v>0</v>
      </c>
      <c r="K92" s="164">
        <f t="shared" si="7"/>
        <v>0</v>
      </c>
      <c r="L92" s="90">
        <f t="shared" si="8"/>
        <v>0</v>
      </c>
      <c r="M92" s="88"/>
      <c r="N92" s="88"/>
      <c r="O92" s="88"/>
      <c r="P92" s="88"/>
    </row>
    <row r="93" spans="1:16" s="89" customFormat="1" ht="12.75" x14ac:dyDescent="0.2">
      <c r="A93" s="156">
        <v>30</v>
      </c>
      <c r="B93" s="139" t="s">
        <v>251</v>
      </c>
      <c r="C93" s="99"/>
      <c r="D93" s="192"/>
      <c r="E93" s="174"/>
      <c r="F93" s="113"/>
      <c r="G93" s="113"/>
      <c r="H93" s="175"/>
      <c r="I93" s="109"/>
      <c r="J93" s="109"/>
      <c r="K93" s="159"/>
      <c r="L93" s="90"/>
      <c r="M93" s="88"/>
      <c r="N93" s="88"/>
      <c r="O93" s="88"/>
      <c r="P93" s="88"/>
    </row>
    <row r="94" spans="1:16" s="89" customFormat="1" ht="12.75" hidden="1" customHeight="1" x14ac:dyDescent="0.2">
      <c r="A94" s="158"/>
      <c r="B94" s="139">
        <v>3600</v>
      </c>
      <c r="C94" s="99"/>
      <c r="D94" s="193" t="s">
        <v>253</v>
      </c>
      <c r="E94" s="174"/>
      <c r="F94" s="113"/>
      <c r="G94" s="113"/>
      <c r="H94" s="175"/>
      <c r="I94" s="109"/>
      <c r="J94" s="109"/>
      <c r="K94" s="159"/>
      <c r="L94" s="90">
        <f t="shared" ref="L94:L99" si="12">SUM(E94:H94)-K94</f>
        <v>0</v>
      </c>
      <c r="M94" s="88"/>
      <c r="N94" s="88"/>
      <c r="O94" s="88"/>
      <c r="P94" s="88"/>
    </row>
    <row r="95" spans="1:16" s="89" customFormat="1" ht="12.75" hidden="1" customHeight="1" x14ac:dyDescent="0.2">
      <c r="A95" s="158"/>
      <c r="B95" s="139"/>
      <c r="C95" s="99"/>
      <c r="D95" s="193" t="s">
        <v>254</v>
      </c>
      <c r="E95" s="174">
        <v>0</v>
      </c>
      <c r="F95" s="113"/>
      <c r="G95" s="113"/>
      <c r="H95" s="175"/>
      <c r="I95" s="109">
        <v>0</v>
      </c>
      <c r="J95" s="109">
        <v>0</v>
      </c>
      <c r="K95" s="159">
        <f>SUM(I95:J95)</f>
        <v>0</v>
      </c>
      <c r="L95" s="90">
        <f t="shared" si="12"/>
        <v>0</v>
      </c>
      <c r="M95" s="88"/>
      <c r="N95" s="88"/>
      <c r="O95" s="88"/>
      <c r="P95" s="88"/>
    </row>
    <row r="96" spans="1:16" s="89" customFormat="1" ht="12.75" hidden="1" customHeight="1" x14ac:dyDescent="0.2">
      <c r="A96" s="158"/>
      <c r="B96" s="141">
        <v>3606</v>
      </c>
      <c r="C96" s="100"/>
      <c r="D96" s="171"/>
      <c r="E96" s="174">
        <v>0</v>
      </c>
      <c r="F96" s="113"/>
      <c r="G96" s="113"/>
      <c r="H96" s="175"/>
      <c r="I96" s="109">
        <v>0</v>
      </c>
      <c r="J96" s="109">
        <v>0</v>
      </c>
      <c r="K96" s="159">
        <f>SUM(I96:J96)</f>
        <v>0</v>
      </c>
      <c r="L96" s="90">
        <f t="shared" si="12"/>
        <v>0</v>
      </c>
      <c r="M96" s="88"/>
      <c r="N96" s="88"/>
      <c r="O96" s="88"/>
      <c r="P96" s="88"/>
    </row>
    <row r="97" spans="1:16" s="89" customFormat="1" ht="12.75" hidden="1" customHeight="1" x14ac:dyDescent="0.2">
      <c r="A97" s="158"/>
      <c r="B97" s="141">
        <v>3602</v>
      </c>
      <c r="C97" s="100"/>
      <c r="D97" s="171"/>
      <c r="E97" s="174">
        <v>0</v>
      </c>
      <c r="F97" s="113"/>
      <c r="G97" s="113"/>
      <c r="H97" s="175"/>
      <c r="I97" s="109">
        <v>0</v>
      </c>
      <c r="J97" s="109">
        <v>0</v>
      </c>
      <c r="K97" s="159">
        <f>SUM(I97:J97)</f>
        <v>0</v>
      </c>
      <c r="L97" s="90">
        <f t="shared" si="12"/>
        <v>0</v>
      </c>
      <c r="M97" s="88"/>
      <c r="N97" s="88"/>
      <c r="O97" s="88"/>
      <c r="P97" s="88"/>
    </row>
    <row r="98" spans="1:16" s="89" customFormat="1" ht="12.75" hidden="1" customHeight="1" x14ac:dyDescent="0.2">
      <c r="A98" s="158"/>
      <c r="B98" s="141">
        <v>3603</v>
      </c>
      <c r="C98" s="100"/>
      <c r="D98" s="171"/>
      <c r="E98" s="174">
        <v>0</v>
      </c>
      <c r="F98" s="113"/>
      <c r="G98" s="113"/>
      <c r="H98" s="175"/>
      <c r="I98" s="109">
        <v>0</v>
      </c>
      <c r="J98" s="109">
        <v>0</v>
      </c>
      <c r="K98" s="159">
        <f>SUM(I98:J98)</f>
        <v>0</v>
      </c>
      <c r="L98" s="90">
        <f t="shared" si="12"/>
        <v>0</v>
      </c>
      <c r="M98" s="88"/>
      <c r="N98" s="88"/>
      <c r="O98" s="88"/>
      <c r="P98" s="88"/>
    </row>
    <row r="99" spans="1:16" s="89" customFormat="1" ht="12.75" hidden="1" customHeight="1" x14ac:dyDescent="0.2">
      <c r="A99" s="158"/>
      <c r="B99" s="141">
        <v>3699</v>
      </c>
      <c r="C99" s="100"/>
      <c r="D99" s="171" t="s">
        <v>203</v>
      </c>
      <c r="E99" s="178">
        <v>0</v>
      </c>
      <c r="F99" s="112"/>
      <c r="G99" s="112"/>
      <c r="H99" s="179"/>
      <c r="I99" s="110">
        <v>0</v>
      </c>
      <c r="J99" s="110">
        <v>0</v>
      </c>
      <c r="K99" s="159">
        <f>SUM(I99:J99)</f>
        <v>0</v>
      </c>
      <c r="L99" s="90">
        <f t="shared" si="12"/>
        <v>0</v>
      </c>
      <c r="M99" s="88"/>
      <c r="N99" s="88"/>
      <c r="O99" s="88"/>
      <c r="P99" s="88"/>
    </row>
    <row r="100" spans="1:16" s="89" customFormat="1" ht="25.5" x14ac:dyDescent="0.2">
      <c r="A100" s="158"/>
      <c r="B100" s="139">
        <v>3200</v>
      </c>
      <c r="C100" s="99" t="s">
        <v>22</v>
      </c>
      <c r="D100" s="185" t="s">
        <v>38</v>
      </c>
      <c r="E100" s="174"/>
      <c r="F100" s="113"/>
      <c r="G100" s="113"/>
      <c r="H100" s="175"/>
      <c r="I100" s="109"/>
      <c r="J100" s="109"/>
      <c r="K100" s="159"/>
      <c r="L100" s="90"/>
      <c r="M100" s="88"/>
      <c r="N100" s="88"/>
      <c r="O100" s="88"/>
      <c r="P100" s="88"/>
    </row>
    <row r="101" spans="1:16" s="89" customFormat="1" ht="12.75" x14ac:dyDescent="0.2">
      <c r="A101" s="158"/>
      <c r="B101" s="141">
        <v>3206</v>
      </c>
      <c r="C101" s="100"/>
      <c r="D101" s="171"/>
      <c r="E101" s="174">
        <f>SUM(I101:J101)</f>
        <v>0</v>
      </c>
      <c r="F101" s="113">
        <v>0</v>
      </c>
      <c r="G101" s="113">
        <v>0</v>
      </c>
      <c r="H101" s="175">
        <v>0</v>
      </c>
      <c r="I101" s="113">
        <v>0</v>
      </c>
      <c r="J101" s="113">
        <v>0</v>
      </c>
      <c r="K101" s="159">
        <f t="shared" ref="K101:K110" si="13">SUM(I101:J101)</f>
        <v>0</v>
      </c>
      <c r="L101" s="90">
        <f t="shared" ref="L101:L118" si="14">SUM(E101:H101)-K101</f>
        <v>0</v>
      </c>
      <c r="M101" s="88"/>
      <c r="N101" s="88"/>
      <c r="O101" s="88"/>
      <c r="P101" s="88"/>
    </row>
    <row r="102" spans="1:16" s="89" customFormat="1" ht="12.75" hidden="1" x14ac:dyDescent="0.2">
      <c r="A102" s="158"/>
      <c r="B102" s="141">
        <v>3206</v>
      </c>
      <c r="C102" s="100"/>
      <c r="D102" s="171"/>
      <c r="E102" s="174">
        <f>SUM(I102:J102)</f>
        <v>0</v>
      </c>
      <c r="F102" s="113">
        <v>0</v>
      </c>
      <c r="G102" s="113">
        <v>0</v>
      </c>
      <c r="H102" s="175">
        <v>0</v>
      </c>
      <c r="I102" s="113">
        <v>0</v>
      </c>
      <c r="J102" s="113">
        <v>0</v>
      </c>
      <c r="K102" s="159">
        <f t="shared" si="13"/>
        <v>0</v>
      </c>
      <c r="L102" s="90">
        <f t="shared" si="14"/>
        <v>0</v>
      </c>
      <c r="M102" s="88"/>
      <c r="N102" s="88"/>
      <c r="O102" s="88"/>
      <c r="P102" s="88"/>
    </row>
    <row r="103" spans="1:16" s="89" customFormat="1" ht="12.75" hidden="1" x14ac:dyDescent="0.2">
      <c r="A103" s="158"/>
      <c r="B103" s="141">
        <v>3206</v>
      </c>
      <c r="C103" s="100"/>
      <c r="D103" s="195"/>
      <c r="E103" s="174">
        <f>SUM(I103:J103)</f>
        <v>0</v>
      </c>
      <c r="F103" s="113">
        <v>0</v>
      </c>
      <c r="G103" s="113">
        <v>0</v>
      </c>
      <c r="H103" s="175">
        <v>0</v>
      </c>
      <c r="I103" s="113">
        <v>0</v>
      </c>
      <c r="J103" s="113">
        <v>0</v>
      </c>
      <c r="K103" s="159">
        <f t="shared" si="13"/>
        <v>0</v>
      </c>
      <c r="L103" s="90">
        <f t="shared" si="14"/>
        <v>0</v>
      </c>
      <c r="M103" s="88"/>
      <c r="N103" s="88"/>
      <c r="O103" s="88"/>
      <c r="P103" s="88"/>
    </row>
    <row r="104" spans="1:16" s="89" customFormat="1" ht="12.75" hidden="1" x14ac:dyDescent="0.2">
      <c r="A104" s="158"/>
      <c r="B104" s="141"/>
      <c r="C104" s="100"/>
      <c r="D104" s="195"/>
      <c r="E104" s="113">
        <v>0</v>
      </c>
      <c r="F104" s="113">
        <v>0</v>
      </c>
      <c r="G104" s="113">
        <v>0</v>
      </c>
      <c r="H104" s="175">
        <v>0</v>
      </c>
      <c r="I104" s="113">
        <v>0</v>
      </c>
      <c r="J104" s="113">
        <v>0</v>
      </c>
      <c r="K104" s="159">
        <f t="shared" si="13"/>
        <v>0</v>
      </c>
      <c r="L104" s="90">
        <f t="shared" si="14"/>
        <v>0</v>
      </c>
      <c r="M104" s="88"/>
      <c r="N104" s="88"/>
      <c r="O104" s="88"/>
      <c r="P104" s="88"/>
    </row>
    <row r="105" spans="1:16" s="89" customFormat="1" ht="12.75" hidden="1" x14ac:dyDescent="0.2">
      <c r="A105" s="158"/>
      <c r="B105" s="141"/>
      <c r="C105" s="100"/>
      <c r="D105" s="195"/>
      <c r="E105" s="113">
        <v>0</v>
      </c>
      <c r="F105" s="113">
        <v>0</v>
      </c>
      <c r="G105" s="113">
        <v>0</v>
      </c>
      <c r="H105" s="175">
        <v>0</v>
      </c>
      <c r="I105" s="113">
        <v>0</v>
      </c>
      <c r="J105" s="113">
        <v>0</v>
      </c>
      <c r="K105" s="159">
        <f t="shared" si="13"/>
        <v>0</v>
      </c>
      <c r="L105" s="90">
        <f t="shared" si="14"/>
        <v>0</v>
      </c>
      <c r="M105" s="88"/>
      <c r="N105" s="88"/>
      <c r="O105" s="88"/>
      <c r="P105" s="88"/>
    </row>
    <row r="106" spans="1:16" s="89" customFormat="1" ht="12.75" hidden="1" x14ac:dyDescent="0.2">
      <c r="A106" s="158"/>
      <c r="B106" s="141"/>
      <c r="C106" s="100"/>
      <c r="D106" s="195"/>
      <c r="E106" s="113">
        <v>0</v>
      </c>
      <c r="F106" s="113">
        <v>0</v>
      </c>
      <c r="G106" s="113">
        <v>0</v>
      </c>
      <c r="H106" s="175">
        <v>0</v>
      </c>
      <c r="I106" s="113">
        <v>0</v>
      </c>
      <c r="J106" s="113">
        <v>0</v>
      </c>
      <c r="K106" s="159">
        <f t="shared" si="13"/>
        <v>0</v>
      </c>
      <c r="L106" s="90">
        <f t="shared" si="14"/>
        <v>0</v>
      </c>
      <c r="M106" s="88"/>
      <c r="N106" s="88"/>
      <c r="O106" s="88"/>
      <c r="P106" s="88"/>
    </row>
    <row r="107" spans="1:16" s="89" customFormat="1" ht="12.75" hidden="1" x14ac:dyDescent="0.2">
      <c r="A107" s="158"/>
      <c r="B107" s="141"/>
      <c r="C107" s="100"/>
      <c r="D107" s="195"/>
      <c r="E107" s="113">
        <v>0</v>
      </c>
      <c r="F107" s="113">
        <v>0</v>
      </c>
      <c r="G107" s="113">
        <v>0</v>
      </c>
      <c r="H107" s="175">
        <v>0</v>
      </c>
      <c r="I107" s="113">
        <v>0</v>
      </c>
      <c r="J107" s="113">
        <v>0</v>
      </c>
      <c r="K107" s="159">
        <f t="shared" si="13"/>
        <v>0</v>
      </c>
      <c r="L107" s="90">
        <f t="shared" si="14"/>
        <v>0</v>
      </c>
      <c r="M107" s="88"/>
      <c r="N107" s="88"/>
      <c r="O107" s="88"/>
      <c r="P107" s="88"/>
    </row>
    <row r="108" spans="1:16" s="89" customFormat="1" ht="12.75" hidden="1" x14ac:dyDescent="0.2">
      <c r="A108" s="158"/>
      <c r="B108" s="141"/>
      <c r="C108" s="100"/>
      <c r="D108" s="195"/>
      <c r="E108" s="113">
        <v>0</v>
      </c>
      <c r="F108" s="113">
        <v>0</v>
      </c>
      <c r="G108" s="113">
        <v>0</v>
      </c>
      <c r="H108" s="175">
        <v>0</v>
      </c>
      <c r="I108" s="113">
        <v>0</v>
      </c>
      <c r="J108" s="113">
        <v>0</v>
      </c>
      <c r="K108" s="159">
        <f t="shared" si="13"/>
        <v>0</v>
      </c>
      <c r="L108" s="90">
        <f t="shared" si="14"/>
        <v>0</v>
      </c>
      <c r="M108" s="88"/>
      <c r="N108" s="88"/>
      <c r="O108" s="88"/>
      <c r="P108" s="88"/>
    </row>
    <row r="109" spans="1:16" s="89" customFormat="1" ht="12.75" hidden="1" x14ac:dyDescent="0.2">
      <c r="A109" s="158"/>
      <c r="B109" s="141"/>
      <c r="C109" s="100"/>
      <c r="D109" s="195"/>
      <c r="E109" s="113">
        <v>0</v>
      </c>
      <c r="F109" s="113">
        <v>0</v>
      </c>
      <c r="G109" s="113">
        <v>0</v>
      </c>
      <c r="H109" s="175">
        <v>0</v>
      </c>
      <c r="I109" s="113">
        <v>0</v>
      </c>
      <c r="J109" s="113">
        <v>0</v>
      </c>
      <c r="K109" s="159">
        <f t="shared" si="13"/>
        <v>0</v>
      </c>
      <c r="L109" s="90">
        <f t="shared" si="14"/>
        <v>0</v>
      </c>
      <c r="M109" s="88"/>
      <c r="N109" s="88"/>
      <c r="O109" s="88"/>
      <c r="P109" s="88"/>
    </row>
    <row r="110" spans="1:16" s="89" customFormat="1" ht="12.75" x14ac:dyDescent="0.2">
      <c r="A110" s="162"/>
      <c r="B110" s="104">
        <v>3206</v>
      </c>
      <c r="C110" s="106"/>
      <c r="D110" s="190" t="s">
        <v>203</v>
      </c>
      <c r="E110" s="178">
        <f>SUM(E101:E109)</f>
        <v>0</v>
      </c>
      <c r="F110" s="112">
        <f>SUM(F101:F109)</f>
        <v>0</v>
      </c>
      <c r="G110" s="112">
        <f>SUM(G101:G109)</f>
        <v>0</v>
      </c>
      <c r="H110" s="179">
        <f>SUM(H106:H109)</f>
        <v>0</v>
      </c>
      <c r="I110" s="112">
        <f>SUM(I101:I109)</f>
        <v>0</v>
      </c>
      <c r="J110" s="112">
        <f>SUM(J101:J109)</f>
        <v>0</v>
      </c>
      <c r="K110" s="159">
        <f t="shared" si="13"/>
        <v>0</v>
      </c>
      <c r="L110" s="90">
        <f t="shared" si="14"/>
        <v>0</v>
      </c>
      <c r="M110" s="88"/>
      <c r="N110" s="88"/>
      <c r="O110" s="88"/>
      <c r="P110" s="88"/>
    </row>
    <row r="111" spans="1:16" s="89" customFormat="1" ht="12.75" x14ac:dyDescent="0.2">
      <c r="A111" s="158"/>
      <c r="B111" s="139">
        <v>3300</v>
      </c>
      <c r="C111" s="99" t="s">
        <v>22</v>
      </c>
      <c r="D111" s="193" t="s">
        <v>92</v>
      </c>
      <c r="E111" s="174"/>
      <c r="F111" s="113"/>
      <c r="G111" s="113"/>
      <c r="H111" s="175"/>
      <c r="I111" s="109"/>
      <c r="J111" s="109"/>
      <c r="K111" s="159"/>
      <c r="L111" s="90">
        <f t="shared" si="14"/>
        <v>0</v>
      </c>
      <c r="M111" s="88"/>
      <c r="N111" s="88"/>
      <c r="O111" s="88"/>
      <c r="P111" s="88"/>
    </row>
    <row r="112" spans="1:16" s="89" customFormat="1" ht="13.5" customHeight="1" x14ac:dyDescent="0.2">
      <c r="A112" s="158"/>
      <c r="B112" s="141">
        <v>3306</v>
      </c>
      <c r="C112" s="100"/>
      <c r="D112" s="196"/>
      <c r="E112" s="174">
        <v>0</v>
      </c>
      <c r="F112" s="113">
        <v>0</v>
      </c>
      <c r="G112" s="113">
        <v>0</v>
      </c>
      <c r="H112" s="175">
        <v>0</v>
      </c>
      <c r="I112" s="113">
        <v>0</v>
      </c>
      <c r="J112" s="113">
        <v>0</v>
      </c>
      <c r="K112" s="159">
        <f t="shared" ref="K112:K118" si="15">SUM(I112:J112)</f>
        <v>0</v>
      </c>
      <c r="L112" s="90">
        <f t="shared" si="14"/>
        <v>0</v>
      </c>
      <c r="M112" s="88"/>
      <c r="N112" s="88"/>
      <c r="O112" s="88"/>
      <c r="P112" s="88"/>
    </row>
    <row r="113" spans="1:16" s="89" customFormat="1" ht="12.75" hidden="1" x14ac:dyDescent="0.2">
      <c r="A113" s="158"/>
      <c r="B113" s="141">
        <v>3306</v>
      </c>
      <c r="C113" s="100"/>
      <c r="D113" s="196"/>
      <c r="E113" s="174">
        <v>0</v>
      </c>
      <c r="F113" s="113">
        <v>0</v>
      </c>
      <c r="G113" s="113">
        <v>0</v>
      </c>
      <c r="H113" s="175">
        <v>0</v>
      </c>
      <c r="I113" s="113">
        <v>0</v>
      </c>
      <c r="J113" s="113">
        <v>0</v>
      </c>
      <c r="K113" s="159">
        <f t="shared" si="15"/>
        <v>0</v>
      </c>
      <c r="L113" s="90">
        <f t="shared" si="14"/>
        <v>0</v>
      </c>
      <c r="M113" s="88"/>
      <c r="N113" s="88"/>
      <c r="O113" s="88"/>
      <c r="P113" s="88"/>
    </row>
    <row r="114" spans="1:16" s="89" customFormat="1" ht="12.75" hidden="1" x14ac:dyDescent="0.2">
      <c r="A114" s="158"/>
      <c r="B114" s="141">
        <v>3306</v>
      </c>
      <c r="C114" s="100"/>
      <c r="D114" s="196"/>
      <c r="E114" s="174">
        <v>0</v>
      </c>
      <c r="F114" s="113">
        <v>0</v>
      </c>
      <c r="G114" s="113">
        <v>0</v>
      </c>
      <c r="H114" s="175">
        <v>0</v>
      </c>
      <c r="I114" s="113">
        <v>0</v>
      </c>
      <c r="J114" s="113">
        <v>0</v>
      </c>
      <c r="K114" s="159">
        <f t="shared" si="15"/>
        <v>0</v>
      </c>
      <c r="L114" s="90">
        <f t="shared" si="14"/>
        <v>0</v>
      </c>
      <c r="M114" s="88"/>
      <c r="N114" s="88"/>
      <c r="O114" s="88"/>
      <c r="P114" s="88"/>
    </row>
    <row r="115" spans="1:16" s="89" customFormat="1" ht="12.75" hidden="1" x14ac:dyDescent="0.2">
      <c r="A115" s="158"/>
      <c r="B115" s="141">
        <v>3306</v>
      </c>
      <c r="C115" s="100"/>
      <c r="D115" s="196"/>
      <c r="E115" s="174">
        <v>0</v>
      </c>
      <c r="F115" s="113">
        <v>0</v>
      </c>
      <c r="G115" s="113">
        <v>0</v>
      </c>
      <c r="H115" s="175">
        <v>0</v>
      </c>
      <c r="I115" s="113">
        <v>0</v>
      </c>
      <c r="J115" s="113">
        <v>0</v>
      </c>
      <c r="K115" s="159">
        <f t="shared" si="15"/>
        <v>0</v>
      </c>
      <c r="L115" s="90">
        <f t="shared" si="14"/>
        <v>0</v>
      </c>
      <c r="M115" s="88"/>
      <c r="N115" s="88"/>
      <c r="O115" s="88"/>
      <c r="P115" s="88"/>
    </row>
    <row r="116" spans="1:16" s="89" customFormat="1" ht="12.75" hidden="1" x14ac:dyDescent="0.2">
      <c r="A116" s="158"/>
      <c r="B116" s="141">
        <v>3306</v>
      </c>
      <c r="C116" s="100"/>
      <c r="D116" s="196"/>
      <c r="E116" s="174">
        <v>0</v>
      </c>
      <c r="F116" s="113">
        <v>0</v>
      </c>
      <c r="G116" s="113">
        <v>0</v>
      </c>
      <c r="H116" s="175">
        <v>0</v>
      </c>
      <c r="I116" s="113">
        <v>0</v>
      </c>
      <c r="J116" s="113">
        <v>0</v>
      </c>
      <c r="K116" s="159">
        <f t="shared" si="15"/>
        <v>0</v>
      </c>
      <c r="L116" s="90">
        <f t="shared" si="14"/>
        <v>0</v>
      </c>
      <c r="M116" s="88"/>
      <c r="N116" s="88"/>
      <c r="O116" s="88"/>
      <c r="P116" s="88"/>
    </row>
    <row r="117" spans="1:16" s="89" customFormat="1" ht="12.75" x14ac:dyDescent="0.2">
      <c r="A117" s="162"/>
      <c r="B117" s="104">
        <v>3306</v>
      </c>
      <c r="C117" s="106"/>
      <c r="D117" s="190" t="s">
        <v>203</v>
      </c>
      <c r="E117" s="178">
        <f>SUM(E112:E116)</f>
        <v>0</v>
      </c>
      <c r="F117" s="112">
        <f t="shared" ref="F117:J117" si="16">SUM(F112:F116)</f>
        <v>0</v>
      </c>
      <c r="G117" s="112">
        <f t="shared" si="16"/>
        <v>0</v>
      </c>
      <c r="H117" s="179">
        <f t="shared" si="16"/>
        <v>0</v>
      </c>
      <c r="I117" s="112">
        <f>SUM(I112:I116)</f>
        <v>0</v>
      </c>
      <c r="J117" s="112">
        <f t="shared" si="16"/>
        <v>0</v>
      </c>
      <c r="K117" s="159">
        <f t="shared" si="15"/>
        <v>0</v>
      </c>
      <c r="L117" s="90">
        <f t="shared" si="14"/>
        <v>0</v>
      </c>
      <c r="M117" s="88"/>
      <c r="N117" s="88"/>
      <c r="O117" s="88"/>
      <c r="P117" s="88"/>
    </row>
    <row r="118" spans="1:16" s="89" customFormat="1" ht="13.5" thickBot="1" x14ac:dyDescent="0.25">
      <c r="A118" s="163"/>
      <c r="B118" s="122"/>
      <c r="C118" s="123"/>
      <c r="D118" s="194" t="s">
        <v>229</v>
      </c>
      <c r="E118" s="180">
        <f>SUM(E117,E110)</f>
        <v>0</v>
      </c>
      <c r="F118" s="121">
        <f t="shared" ref="F118:J118" si="17">SUM(F117,F110)</f>
        <v>0</v>
      </c>
      <c r="G118" s="121">
        <f t="shared" si="17"/>
        <v>0</v>
      </c>
      <c r="H118" s="181">
        <f t="shared" si="17"/>
        <v>0</v>
      </c>
      <c r="I118" s="121">
        <f t="shared" si="17"/>
        <v>0</v>
      </c>
      <c r="J118" s="121">
        <f t="shared" si="17"/>
        <v>0</v>
      </c>
      <c r="K118" s="164">
        <f t="shared" si="15"/>
        <v>0</v>
      </c>
      <c r="L118" s="90">
        <f t="shared" si="14"/>
        <v>0</v>
      </c>
      <c r="M118" s="88"/>
      <c r="N118" s="88"/>
      <c r="O118" s="88"/>
      <c r="P118" s="88"/>
    </row>
    <row r="119" spans="1:16" s="89" customFormat="1" ht="12.75" x14ac:dyDescent="0.2">
      <c r="A119" s="156">
        <v>40</v>
      </c>
      <c r="B119" s="139" t="s">
        <v>97</v>
      </c>
      <c r="C119" s="99"/>
      <c r="D119" s="192"/>
      <c r="E119" s="174"/>
      <c r="F119" s="113"/>
      <c r="G119" s="113"/>
      <c r="H119" s="175"/>
      <c r="I119" s="109"/>
      <c r="J119" s="109"/>
      <c r="K119" s="159"/>
      <c r="L119" s="90"/>
      <c r="M119" s="88"/>
      <c r="N119" s="88"/>
      <c r="O119" s="88"/>
      <c r="P119" s="88"/>
    </row>
    <row r="120" spans="1:16" s="89" customFormat="1" ht="12.75" x14ac:dyDescent="0.2">
      <c r="A120" s="158"/>
      <c r="B120" s="139">
        <v>4100</v>
      </c>
      <c r="C120" s="99" t="s">
        <v>22</v>
      </c>
      <c r="D120" s="193" t="s">
        <v>99</v>
      </c>
      <c r="E120" s="174"/>
      <c r="F120" s="113"/>
      <c r="G120" s="113"/>
      <c r="H120" s="175"/>
      <c r="I120" s="109"/>
      <c r="J120" s="109"/>
      <c r="K120" s="159"/>
      <c r="L120" s="90"/>
      <c r="M120" s="88"/>
      <c r="N120" s="88"/>
      <c r="O120" s="88"/>
      <c r="P120" s="88"/>
    </row>
    <row r="121" spans="1:16" s="89" customFormat="1" ht="12.75" x14ac:dyDescent="0.2">
      <c r="A121" s="158"/>
      <c r="B121" s="141"/>
      <c r="C121" s="99"/>
      <c r="D121" s="193" t="s">
        <v>100</v>
      </c>
      <c r="E121" s="174"/>
      <c r="F121" s="113"/>
      <c r="G121" s="113"/>
      <c r="H121" s="175"/>
      <c r="I121" s="109"/>
      <c r="J121" s="109"/>
      <c r="K121" s="159"/>
      <c r="L121" s="90"/>
      <c r="M121" s="88"/>
      <c r="N121" s="88"/>
      <c r="O121" s="88"/>
      <c r="P121" s="88"/>
    </row>
    <row r="122" spans="1:16" s="89" customFormat="1" ht="12.75" x14ac:dyDescent="0.2">
      <c r="A122" s="158"/>
      <c r="B122" s="141">
        <v>4106</v>
      </c>
      <c r="C122" s="100"/>
      <c r="D122" s="171"/>
      <c r="E122" s="174">
        <v>0</v>
      </c>
      <c r="F122" s="113">
        <v>0</v>
      </c>
      <c r="G122" s="113">
        <v>0</v>
      </c>
      <c r="H122" s="175">
        <v>0</v>
      </c>
      <c r="I122" s="113">
        <v>0</v>
      </c>
      <c r="J122" s="113">
        <v>0</v>
      </c>
      <c r="K122" s="159">
        <f t="shared" ref="K122:K128" si="18">SUM(I122:J122)</f>
        <v>0</v>
      </c>
      <c r="L122" s="90">
        <f t="shared" ref="L122:L156" si="19">SUM(E122:H122)-K122</f>
        <v>0</v>
      </c>
      <c r="O122" s="88"/>
      <c r="P122" s="88"/>
    </row>
    <row r="123" spans="1:16" s="89" customFormat="1" ht="12.75" hidden="1" x14ac:dyDescent="0.2">
      <c r="A123" s="158"/>
      <c r="B123" s="141">
        <v>4106</v>
      </c>
      <c r="C123" s="100"/>
      <c r="D123" s="171"/>
      <c r="E123" s="174">
        <v>0</v>
      </c>
      <c r="F123" s="113">
        <v>0</v>
      </c>
      <c r="G123" s="113">
        <v>0</v>
      </c>
      <c r="H123" s="175">
        <v>0</v>
      </c>
      <c r="I123" s="113">
        <v>0</v>
      </c>
      <c r="J123" s="113">
        <v>0</v>
      </c>
      <c r="K123" s="159">
        <f t="shared" si="18"/>
        <v>0</v>
      </c>
      <c r="L123" s="90">
        <f t="shared" si="19"/>
        <v>0</v>
      </c>
      <c r="O123" s="88"/>
      <c r="P123" s="88"/>
    </row>
    <row r="124" spans="1:16" s="89" customFormat="1" ht="12.75" hidden="1" x14ac:dyDescent="0.2">
      <c r="A124" s="158"/>
      <c r="B124" s="141">
        <v>4106</v>
      </c>
      <c r="C124" s="100"/>
      <c r="D124" s="171"/>
      <c r="E124" s="174">
        <v>0</v>
      </c>
      <c r="F124" s="113">
        <v>0</v>
      </c>
      <c r="G124" s="113">
        <v>0</v>
      </c>
      <c r="H124" s="175">
        <v>0</v>
      </c>
      <c r="I124" s="113">
        <v>0</v>
      </c>
      <c r="J124" s="113">
        <v>0</v>
      </c>
      <c r="K124" s="159">
        <f t="shared" si="18"/>
        <v>0</v>
      </c>
      <c r="L124" s="90">
        <f t="shared" si="19"/>
        <v>0</v>
      </c>
      <c r="O124" s="88"/>
      <c r="P124" s="88"/>
    </row>
    <row r="125" spans="1:16" s="89" customFormat="1" ht="12.75" hidden="1" x14ac:dyDescent="0.2">
      <c r="A125" s="158"/>
      <c r="B125" s="141">
        <v>4106</v>
      </c>
      <c r="C125" s="100"/>
      <c r="D125" s="171"/>
      <c r="E125" s="174">
        <v>0</v>
      </c>
      <c r="F125" s="113">
        <v>0</v>
      </c>
      <c r="G125" s="113">
        <v>0</v>
      </c>
      <c r="H125" s="175">
        <v>0</v>
      </c>
      <c r="I125" s="113">
        <v>0</v>
      </c>
      <c r="J125" s="113">
        <v>0</v>
      </c>
      <c r="K125" s="159">
        <f t="shared" si="18"/>
        <v>0</v>
      </c>
      <c r="L125" s="90">
        <f t="shared" si="19"/>
        <v>0</v>
      </c>
      <c r="O125" s="88"/>
      <c r="P125" s="88"/>
    </row>
    <row r="126" spans="1:16" s="89" customFormat="1" ht="12.75" hidden="1" x14ac:dyDescent="0.2">
      <c r="A126" s="158"/>
      <c r="B126" s="141">
        <v>4106</v>
      </c>
      <c r="C126" s="100"/>
      <c r="D126" s="171"/>
      <c r="E126" s="174">
        <v>0</v>
      </c>
      <c r="F126" s="113">
        <v>0</v>
      </c>
      <c r="G126" s="113">
        <v>0</v>
      </c>
      <c r="H126" s="175">
        <v>0</v>
      </c>
      <c r="I126" s="113">
        <v>0</v>
      </c>
      <c r="J126" s="113">
        <v>0</v>
      </c>
      <c r="K126" s="159">
        <f t="shared" si="18"/>
        <v>0</v>
      </c>
      <c r="L126" s="90">
        <f t="shared" si="19"/>
        <v>0</v>
      </c>
      <c r="O126" s="88"/>
      <c r="P126" s="88"/>
    </row>
    <row r="127" spans="1:16" s="89" customFormat="1" ht="12.75" hidden="1" x14ac:dyDescent="0.2">
      <c r="A127" s="158"/>
      <c r="B127" s="141">
        <v>4106</v>
      </c>
      <c r="C127" s="100"/>
      <c r="D127" s="171"/>
      <c r="E127" s="174">
        <v>0</v>
      </c>
      <c r="F127" s="113">
        <v>0</v>
      </c>
      <c r="G127" s="113">
        <v>0</v>
      </c>
      <c r="H127" s="175">
        <v>0</v>
      </c>
      <c r="I127" s="113">
        <v>0</v>
      </c>
      <c r="J127" s="113">
        <v>0</v>
      </c>
      <c r="K127" s="159">
        <f t="shared" si="18"/>
        <v>0</v>
      </c>
      <c r="L127" s="90">
        <f t="shared" si="19"/>
        <v>0</v>
      </c>
      <c r="O127" s="88"/>
      <c r="P127" s="88"/>
    </row>
    <row r="128" spans="1:16" s="89" customFormat="1" ht="12.75" x14ac:dyDescent="0.2">
      <c r="A128" s="162"/>
      <c r="B128" s="104">
        <v>4106</v>
      </c>
      <c r="C128" s="106"/>
      <c r="D128" s="190" t="s">
        <v>203</v>
      </c>
      <c r="E128" s="178">
        <f t="shared" ref="E128:J128" si="20">SUM(E122:E127)</f>
        <v>0</v>
      </c>
      <c r="F128" s="112">
        <f t="shared" si="20"/>
        <v>0</v>
      </c>
      <c r="G128" s="112">
        <f t="shared" si="20"/>
        <v>0</v>
      </c>
      <c r="H128" s="179">
        <f t="shared" si="20"/>
        <v>0</v>
      </c>
      <c r="I128" s="112">
        <f t="shared" si="20"/>
        <v>0</v>
      </c>
      <c r="J128" s="112">
        <f t="shared" si="20"/>
        <v>0</v>
      </c>
      <c r="K128" s="159">
        <f t="shared" si="18"/>
        <v>0</v>
      </c>
      <c r="L128" s="90">
        <f t="shared" si="19"/>
        <v>0</v>
      </c>
      <c r="M128" s="88"/>
      <c r="N128" s="88"/>
      <c r="O128" s="88"/>
      <c r="P128" s="88"/>
    </row>
    <row r="129" spans="1:16" s="89" customFormat="1" ht="12.75" x14ac:dyDescent="0.2">
      <c r="A129" s="158"/>
      <c r="B129" s="139">
        <v>4200</v>
      </c>
      <c r="C129" s="99" t="s">
        <v>22</v>
      </c>
      <c r="D129" s="193" t="s">
        <v>105</v>
      </c>
      <c r="E129" s="174"/>
      <c r="F129" s="113"/>
      <c r="G129" s="113"/>
      <c r="H129" s="175"/>
      <c r="I129" s="109"/>
      <c r="J129" s="109"/>
      <c r="K129" s="159"/>
      <c r="L129" s="90">
        <f t="shared" si="19"/>
        <v>0</v>
      </c>
      <c r="M129" s="88"/>
      <c r="N129" s="88"/>
      <c r="O129" s="88"/>
      <c r="P129" s="88"/>
    </row>
    <row r="130" spans="1:16" s="89" customFormat="1" ht="12.75" x14ac:dyDescent="0.2">
      <c r="A130" s="158"/>
      <c r="B130" s="139"/>
      <c r="C130" s="99"/>
      <c r="D130" s="193" t="s">
        <v>106</v>
      </c>
      <c r="E130" s="174"/>
      <c r="F130" s="113"/>
      <c r="G130" s="113"/>
      <c r="H130" s="175"/>
      <c r="I130" s="109"/>
      <c r="J130" s="109"/>
      <c r="K130" s="159"/>
      <c r="L130" s="90">
        <f t="shared" si="19"/>
        <v>0</v>
      </c>
      <c r="M130" s="88"/>
      <c r="N130" s="88"/>
      <c r="O130" s="88"/>
      <c r="P130" s="88"/>
    </row>
    <row r="131" spans="1:16" s="89" customFormat="1" ht="12.75" x14ac:dyDescent="0.2">
      <c r="A131" s="158"/>
      <c r="B131" s="141">
        <v>4206</v>
      </c>
      <c r="C131" s="100"/>
      <c r="D131" s="171"/>
      <c r="E131" s="174">
        <f>SUM(I131:J131)</f>
        <v>0</v>
      </c>
      <c r="F131" s="113">
        <v>0</v>
      </c>
      <c r="G131" s="113">
        <v>0</v>
      </c>
      <c r="H131" s="175">
        <v>0</v>
      </c>
      <c r="I131" s="113">
        <v>0</v>
      </c>
      <c r="J131" s="113">
        <v>0</v>
      </c>
      <c r="K131" s="159">
        <f t="shared" ref="K131:K149" si="21">SUM(I131:J131)</f>
        <v>0</v>
      </c>
      <c r="L131" s="90">
        <f t="shared" si="19"/>
        <v>0</v>
      </c>
      <c r="M131" s="88"/>
      <c r="N131" s="88"/>
      <c r="O131" s="88"/>
      <c r="P131" s="88"/>
    </row>
    <row r="132" spans="1:16" s="89" customFormat="1" ht="12.75" hidden="1" x14ac:dyDescent="0.2">
      <c r="A132" s="158"/>
      <c r="B132" s="141">
        <v>4206</v>
      </c>
      <c r="C132" s="100"/>
      <c r="D132" s="171"/>
      <c r="E132" s="174">
        <v>0</v>
      </c>
      <c r="F132" s="113">
        <v>0</v>
      </c>
      <c r="G132" s="113">
        <v>0</v>
      </c>
      <c r="H132" s="175">
        <v>0</v>
      </c>
      <c r="I132" s="113">
        <v>0</v>
      </c>
      <c r="J132" s="113">
        <v>0</v>
      </c>
      <c r="K132" s="159">
        <f t="shared" si="21"/>
        <v>0</v>
      </c>
      <c r="L132" s="90">
        <f t="shared" si="19"/>
        <v>0</v>
      </c>
      <c r="M132" s="88"/>
      <c r="N132" s="88"/>
      <c r="O132" s="88"/>
      <c r="P132" s="88"/>
    </row>
    <row r="133" spans="1:16" s="89" customFormat="1" ht="12.75" hidden="1" x14ac:dyDescent="0.2">
      <c r="A133" s="158"/>
      <c r="B133" s="141">
        <v>4206</v>
      </c>
      <c r="C133" s="100"/>
      <c r="D133" s="171"/>
      <c r="E133" s="174">
        <v>0</v>
      </c>
      <c r="F133" s="113">
        <v>0</v>
      </c>
      <c r="G133" s="113">
        <v>0</v>
      </c>
      <c r="H133" s="175">
        <v>0</v>
      </c>
      <c r="I133" s="113">
        <v>0</v>
      </c>
      <c r="J133" s="113">
        <v>0</v>
      </c>
      <c r="K133" s="159">
        <f t="shared" si="21"/>
        <v>0</v>
      </c>
      <c r="L133" s="90">
        <f t="shared" si="19"/>
        <v>0</v>
      </c>
      <c r="M133" s="88"/>
      <c r="N133" s="88"/>
      <c r="O133" s="88"/>
      <c r="P133" s="88"/>
    </row>
    <row r="134" spans="1:16" s="89" customFormat="1" ht="12.75" hidden="1" x14ac:dyDescent="0.2">
      <c r="A134" s="158"/>
      <c r="B134" s="141">
        <v>4206</v>
      </c>
      <c r="C134" s="100"/>
      <c r="D134" s="171"/>
      <c r="E134" s="174">
        <v>0</v>
      </c>
      <c r="F134" s="113">
        <v>0</v>
      </c>
      <c r="G134" s="113">
        <v>0</v>
      </c>
      <c r="H134" s="175">
        <v>0</v>
      </c>
      <c r="I134" s="113">
        <v>0</v>
      </c>
      <c r="J134" s="113">
        <v>0</v>
      </c>
      <c r="K134" s="159">
        <f t="shared" si="21"/>
        <v>0</v>
      </c>
      <c r="L134" s="90">
        <f t="shared" si="19"/>
        <v>0</v>
      </c>
      <c r="M134" s="88"/>
      <c r="N134" s="88"/>
      <c r="O134" s="88"/>
      <c r="P134" s="88"/>
    </row>
    <row r="135" spans="1:16" s="89" customFormat="1" ht="12.75" hidden="1" x14ac:dyDescent="0.2">
      <c r="A135" s="158"/>
      <c r="B135" s="141">
        <v>4206</v>
      </c>
      <c r="C135" s="100"/>
      <c r="D135" s="171"/>
      <c r="E135" s="174">
        <v>0</v>
      </c>
      <c r="F135" s="113">
        <v>0</v>
      </c>
      <c r="G135" s="113">
        <v>0</v>
      </c>
      <c r="H135" s="175">
        <v>0</v>
      </c>
      <c r="I135" s="113">
        <v>0</v>
      </c>
      <c r="J135" s="113">
        <v>0</v>
      </c>
      <c r="K135" s="159">
        <f t="shared" si="21"/>
        <v>0</v>
      </c>
      <c r="L135" s="90">
        <f t="shared" si="19"/>
        <v>0</v>
      </c>
      <c r="M135" s="88"/>
      <c r="N135" s="88"/>
      <c r="O135" s="88"/>
      <c r="P135" s="88"/>
    </row>
    <row r="136" spans="1:16" s="89" customFormat="1" ht="12.75" hidden="1" x14ac:dyDescent="0.2">
      <c r="A136" s="158"/>
      <c r="B136" s="141">
        <v>4206</v>
      </c>
      <c r="C136" s="100"/>
      <c r="D136" s="171"/>
      <c r="E136" s="174">
        <v>0</v>
      </c>
      <c r="F136" s="113">
        <v>0</v>
      </c>
      <c r="G136" s="113">
        <v>0</v>
      </c>
      <c r="H136" s="175">
        <v>0</v>
      </c>
      <c r="I136" s="113">
        <v>0</v>
      </c>
      <c r="J136" s="113">
        <v>0</v>
      </c>
      <c r="K136" s="159">
        <f t="shared" si="21"/>
        <v>0</v>
      </c>
      <c r="L136" s="90">
        <f t="shared" si="19"/>
        <v>0</v>
      </c>
      <c r="M136" s="88"/>
      <c r="N136" s="88"/>
      <c r="O136" s="88"/>
      <c r="P136" s="88"/>
    </row>
    <row r="137" spans="1:16" s="89" customFormat="1" ht="12.75" hidden="1" x14ac:dyDescent="0.2">
      <c r="A137" s="158"/>
      <c r="B137" s="141">
        <v>4206</v>
      </c>
      <c r="C137" s="100"/>
      <c r="D137" s="171"/>
      <c r="E137" s="174">
        <v>0</v>
      </c>
      <c r="F137" s="113">
        <v>0</v>
      </c>
      <c r="G137" s="113">
        <v>0</v>
      </c>
      <c r="H137" s="175">
        <v>0</v>
      </c>
      <c r="I137" s="113">
        <v>0</v>
      </c>
      <c r="J137" s="113">
        <v>0</v>
      </c>
      <c r="K137" s="159">
        <f t="shared" si="21"/>
        <v>0</v>
      </c>
      <c r="L137" s="90">
        <f t="shared" si="19"/>
        <v>0</v>
      </c>
      <c r="M137" s="88"/>
      <c r="N137" s="88"/>
      <c r="O137" s="88"/>
      <c r="P137" s="88"/>
    </row>
    <row r="138" spans="1:16" s="89" customFormat="1" ht="12.75" hidden="1" x14ac:dyDescent="0.2">
      <c r="A138" s="158"/>
      <c r="B138" s="141">
        <v>4206</v>
      </c>
      <c r="C138" s="100"/>
      <c r="D138" s="171"/>
      <c r="E138" s="174">
        <v>0</v>
      </c>
      <c r="F138" s="113">
        <v>0</v>
      </c>
      <c r="G138" s="113">
        <v>0</v>
      </c>
      <c r="H138" s="175">
        <v>0</v>
      </c>
      <c r="I138" s="113">
        <v>0</v>
      </c>
      <c r="J138" s="113">
        <v>0</v>
      </c>
      <c r="K138" s="159">
        <f t="shared" si="21"/>
        <v>0</v>
      </c>
      <c r="L138" s="90">
        <f t="shared" si="19"/>
        <v>0</v>
      </c>
      <c r="M138" s="88"/>
      <c r="N138" s="88"/>
      <c r="O138" s="88"/>
      <c r="P138" s="88"/>
    </row>
    <row r="139" spans="1:16" s="89" customFormat="1" ht="12.75" hidden="1" x14ac:dyDescent="0.2">
      <c r="A139" s="158"/>
      <c r="B139" s="141">
        <v>4206</v>
      </c>
      <c r="C139" s="100"/>
      <c r="D139" s="195"/>
      <c r="E139" s="174">
        <v>0</v>
      </c>
      <c r="F139" s="113">
        <v>0</v>
      </c>
      <c r="G139" s="113">
        <v>0</v>
      </c>
      <c r="H139" s="175">
        <v>0</v>
      </c>
      <c r="I139" s="113">
        <v>0</v>
      </c>
      <c r="J139" s="113">
        <v>0</v>
      </c>
      <c r="K139" s="159">
        <f t="shared" si="21"/>
        <v>0</v>
      </c>
      <c r="L139" s="90">
        <f t="shared" si="19"/>
        <v>0</v>
      </c>
      <c r="M139" s="88"/>
      <c r="N139" s="88"/>
      <c r="O139" s="88"/>
      <c r="P139" s="88"/>
    </row>
    <row r="140" spans="1:16" s="89" customFormat="1" ht="12.75" hidden="1" x14ac:dyDescent="0.2">
      <c r="A140" s="158"/>
      <c r="B140" s="141">
        <v>4206</v>
      </c>
      <c r="C140" s="100"/>
      <c r="D140" s="171"/>
      <c r="E140" s="174">
        <v>0</v>
      </c>
      <c r="F140" s="113">
        <v>0</v>
      </c>
      <c r="G140" s="113">
        <v>0</v>
      </c>
      <c r="H140" s="175">
        <v>0</v>
      </c>
      <c r="I140" s="113">
        <v>0</v>
      </c>
      <c r="J140" s="113">
        <v>0</v>
      </c>
      <c r="K140" s="159">
        <f t="shared" si="21"/>
        <v>0</v>
      </c>
      <c r="L140" s="90">
        <f t="shared" si="19"/>
        <v>0</v>
      </c>
      <c r="M140" s="88"/>
      <c r="N140" s="88"/>
      <c r="O140" s="88"/>
      <c r="P140" s="88"/>
    </row>
    <row r="141" spans="1:16" s="89" customFormat="1" ht="12.75" hidden="1" x14ac:dyDescent="0.2">
      <c r="A141" s="158"/>
      <c r="B141" s="141">
        <v>4206</v>
      </c>
      <c r="C141" s="100"/>
      <c r="D141" s="195"/>
      <c r="E141" s="174">
        <v>0</v>
      </c>
      <c r="F141" s="113">
        <v>0</v>
      </c>
      <c r="G141" s="113">
        <v>0</v>
      </c>
      <c r="H141" s="175">
        <v>0</v>
      </c>
      <c r="I141" s="113">
        <v>0</v>
      </c>
      <c r="J141" s="113">
        <v>0</v>
      </c>
      <c r="K141" s="159">
        <f t="shared" si="21"/>
        <v>0</v>
      </c>
      <c r="L141" s="90">
        <f t="shared" si="19"/>
        <v>0</v>
      </c>
      <c r="M141" s="88"/>
      <c r="N141" s="88"/>
      <c r="O141" s="88"/>
      <c r="P141" s="88"/>
    </row>
    <row r="142" spans="1:16" s="89" customFormat="1" ht="12.75" hidden="1" x14ac:dyDescent="0.2">
      <c r="A142" s="158"/>
      <c r="B142" s="141">
        <v>4206</v>
      </c>
      <c r="C142" s="100"/>
      <c r="D142" s="195"/>
      <c r="E142" s="174">
        <v>0</v>
      </c>
      <c r="F142" s="113">
        <v>0</v>
      </c>
      <c r="G142" s="113">
        <v>0</v>
      </c>
      <c r="H142" s="175">
        <v>0</v>
      </c>
      <c r="I142" s="113">
        <v>0</v>
      </c>
      <c r="J142" s="113">
        <v>0</v>
      </c>
      <c r="K142" s="159">
        <f t="shared" si="21"/>
        <v>0</v>
      </c>
      <c r="L142" s="90">
        <f t="shared" si="19"/>
        <v>0</v>
      </c>
      <c r="M142" s="88"/>
      <c r="N142" s="88"/>
      <c r="O142" s="88"/>
      <c r="P142" s="88"/>
    </row>
    <row r="143" spans="1:16" s="89" customFormat="1" ht="12.75" hidden="1" x14ac:dyDescent="0.2">
      <c r="A143" s="158"/>
      <c r="B143" s="141">
        <v>4206</v>
      </c>
      <c r="C143" s="100"/>
      <c r="D143" s="195"/>
      <c r="E143" s="174">
        <v>0</v>
      </c>
      <c r="F143" s="113">
        <v>0</v>
      </c>
      <c r="G143" s="113">
        <v>0</v>
      </c>
      <c r="H143" s="175">
        <v>0</v>
      </c>
      <c r="I143" s="113">
        <v>0</v>
      </c>
      <c r="J143" s="113">
        <v>0</v>
      </c>
      <c r="K143" s="159">
        <f t="shared" si="21"/>
        <v>0</v>
      </c>
      <c r="L143" s="90">
        <f t="shared" si="19"/>
        <v>0</v>
      </c>
      <c r="M143" s="88"/>
      <c r="N143" s="88"/>
      <c r="O143" s="88"/>
      <c r="P143" s="88"/>
    </row>
    <row r="144" spans="1:16" s="89" customFormat="1" ht="12.75" hidden="1" x14ac:dyDescent="0.2">
      <c r="A144" s="158"/>
      <c r="B144" s="141">
        <v>4206</v>
      </c>
      <c r="C144" s="100"/>
      <c r="D144" s="195"/>
      <c r="E144" s="174">
        <v>0</v>
      </c>
      <c r="F144" s="113">
        <v>0</v>
      </c>
      <c r="G144" s="113">
        <v>0</v>
      </c>
      <c r="H144" s="175">
        <v>0</v>
      </c>
      <c r="I144" s="113">
        <v>0</v>
      </c>
      <c r="J144" s="113">
        <v>0</v>
      </c>
      <c r="K144" s="159">
        <f t="shared" si="21"/>
        <v>0</v>
      </c>
      <c r="L144" s="90">
        <f t="shared" si="19"/>
        <v>0</v>
      </c>
      <c r="M144" s="88"/>
      <c r="N144" s="88"/>
      <c r="O144" s="88"/>
      <c r="P144" s="88"/>
    </row>
    <row r="145" spans="1:16" s="89" customFormat="1" ht="12.75" hidden="1" x14ac:dyDescent="0.2">
      <c r="A145" s="158"/>
      <c r="B145" s="141">
        <v>4206</v>
      </c>
      <c r="C145" s="100"/>
      <c r="D145" s="195"/>
      <c r="E145" s="174">
        <v>0</v>
      </c>
      <c r="F145" s="113">
        <v>0</v>
      </c>
      <c r="G145" s="113">
        <v>0</v>
      </c>
      <c r="H145" s="175">
        <v>0</v>
      </c>
      <c r="I145" s="113">
        <v>0</v>
      </c>
      <c r="J145" s="113">
        <v>0</v>
      </c>
      <c r="K145" s="159">
        <f t="shared" si="21"/>
        <v>0</v>
      </c>
      <c r="L145" s="90">
        <f t="shared" si="19"/>
        <v>0</v>
      </c>
      <c r="M145" s="88"/>
      <c r="N145" s="88"/>
      <c r="O145" s="88"/>
      <c r="P145" s="88"/>
    </row>
    <row r="146" spans="1:16" s="89" customFormat="1" ht="12.75" hidden="1" x14ac:dyDescent="0.2">
      <c r="A146" s="158"/>
      <c r="B146" s="141">
        <v>4206</v>
      </c>
      <c r="C146" s="100"/>
      <c r="D146" s="195"/>
      <c r="E146" s="174">
        <v>0</v>
      </c>
      <c r="F146" s="113">
        <v>0</v>
      </c>
      <c r="G146" s="113">
        <v>0</v>
      </c>
      <c r="H146" s="175">
        <v>0</v>
      </c>
      <c r="I146" s="113">
        <v>0</v>
      </c>
      <c r="J146" s="113">
        <v>0</v>
      </c>
      <c r="K146" s="159">
        <f t="shared" si="21"/>
        <v>0</v>
      </c>
      <c r="L146" s="90">
        <f t="shared" si="19"/>
        <v>0</v>
      </c>
      <c r="M146" s="88"/>
      <c r="N146" s="88"/>
      <c r="O146" s="88"/>
      <c r="P146" s="88"/>
    </row>
    <row r="147" spans="1:16" s="89" customFormat="1" ht="12.75" hidden="1" x14ac:dyDescent="0.2">
      <c r="A147" s="158"/>
      <c r="B147" s="141">
        <v>4206</v>
      </c>
      <c r="C147" s="100"/>
      <c r="D147" s="195"/>
      <c r="E147" s="174">
        <v>0</v>
      </c>
      <c r="F147" s="113">
        <v>0</v>
      </c>
      <c r="G147" s="113">
        <v>0</v>
      </c>
      <c r="H147" s="175">
        <v>0</v>
      </c>
      <c r="I147" s="113">
        <v>0</v>
      </c>
      <c r="J147" s="113">
        <v>0</v>
      </c>
      <c r="K147" s="159">
        <f t="shared" si="21"/>
        <v>0</v>
      </c>
      <c r="L147" s="90">
        <f t="shared" si="19"/>
        <v>0</v>
      </c>
      <c r="M147" s="88"/>
      <c r="N147" s="88"/>
      <c r="O147" s="88"/>
      <c r="P147" s="88"/>
    </row>
    <row r="148" spans="1:16" s="89" customFormat="1" ht="12.75" hidden="1" x14ac:dyDescent="0.2">
      <c r="A148" s="158"/>
      <c r="B148" s="141">
        <v>4206</v>
      </c>
      <c r="C148" s="100"/>
      <c r="D148" s="195"/>
      <c r="E148" s="174">
        <v>0</v>
      </c>
      <c r="F148" s="113">
        <v>0</v>
      </c>
      <c r="G148" s="113">
        <v>0</v>
      </c>
      <c r="H148" s="175">
        <v>0</v>
      </c>
      <c r="I148" s="113">
        <v>0</v>
      </c>
      <c r="J148" s="113">
        <v>0</v>
      </c>
      <c r="K148" s="159">
        <f t="shared" si="21"/>
        <v>0</v>
      </c>
      <c r="L148" s="90">
        <f t="shared" si="19"/>
        <v>0</v>
      </c>
      <c r="M148" s="88"/>
      <c r="N148" s="88"/>
      <c r="O148" s="88"/>
      <c r="P148" s="88"/>
    </row>
    <row r="149" spans="1:16" s="89" customFormat="1" ht="12.75" x14ac:dyDescent="0.2">
      <c r="A149" s="162"/>
      <c r="B149" s="104">
        <v>4206</v>
      </c>
      <c r="C149" s="106"/>
      <c r="D149" s="190" t="s">
        <v>203</v>
      </c>
      <c r="E149" s="178">
        <f t="shared" ref="E149:J149" si="22">SUM(E131:E148)</f>
        <v>0</v>
      </c>
      <c r="F149" s="112">
        <f t="shared" si="22"/>
        <v>0</v>
      </c>
      <c r="G149" s="112">
        <f t="shared" si="22"/>
        <v>0</v>
      </c>
      <c r="H149" s="179">
        <f t="shared" si="22"/>
        <v>0</v>
      </c>
      <c r="I149" s="112">
        <f t="shared" si="22"/>
        <v>0</v>
      </c>
      <c r="J149" s="112">
        <f t="shared" si="22"/>
        <v>0</v>
      </c>
      <c r="K149" s="159">
        <f t="shared" si="21"/>
        <v>0</v>
      </c>
      <c r="L149" s="90">
        <f t="shared" si="19"/>
        <v>0</v>
      </c>
      <c r="M149" s="88"/>
      <c r="N149" s="88"/>
      <c r="O149" s="88"/>
      <c r="P149" s="88"/>
    </row>
    <row r="150" spans="1:16" s="89" customFormat="1" ht="12.75" x14ac:dyDescent="0.2">
      <c r="A150" s="158"/>
      <c r="B150" s="139">
        <v>4300</v>
      </c>
      <c r="C150" s="99" t="s">
        <v>22</v>
      </c>
      <c r="D150" s="193" t="s">
        <v>111</v>
      </c>
      <c r="E150" s="174"/>
      <c r="F150" s="113"/>
      <c r="G150" s="113"/>
      <c r="H150" s="175"/>
      <c r="I150" s="109"/>
      <c r="J150" s="109"/>
      <c r="K150" s="159"/>
      <c r="L150" s="90">
        <f t="shared" si="19"/>
        <v>0</v>
      </c>
      <c r="M150" s="88"/>
      <c r="N150" s="88"/>
      <c r="O150" s="88"/>
      <c r="P150" s="88"/>
    </row>
    <row r="151" spans="1:16" s="89" customFormat="1" ht="12.75" x14ac:dyDescent="0.2">
      <c r="A151" s="158"/>
      <c r="B151" s="139"/>
      <c r="C151" s="99"/>
      <c r="D151" s="193" t="s">
        <v>112</v>
      </c>
      <c r="E151" s="174"/>
      <c r="F151" s="113"/>
      <c r="G151" s="113"/>
      <c r="H151" s="175"/>
      <c r="I151" s="109"/>
      <c r="J151" s="109"/>
      <c r="K151" s="159"/>
      <c r="L151" s="90">
        <f t="shared" si="19"/>
        <v>0</v>
      </c>
      <c r="M151" s="88"/>
      <c r="N151" s="88"/>
      <c r="O151" s="88"/>
      <c r="P151" s="88"/>
    </row>
    <row r="152" spans="1:16" s="89" customFormat="1" ht="12.75" x14ac:dyDescent="0.2">
      <c r="A152" s="158"/>
      <c r="B152" s="141">
        <v>4306</v>
      </c>
      <c r="C152" s="100"/>
      <c r="D152" s="171"/>
      <c r="E152" s="174">
        <f>SUM(I152:J152)</f>
        <v>0</v>
      </c>
      <c r="F152" s="113">
        <v>0</v>
      </c>
      <c r="G152" s="113">
        <v>0</v>
      </c>
      <c r="H152" s="175">
        <v>0</v>
      </c>
      <c r="I152" s="109">
        <v>0</v>
      </c>
      <c r="J152" s="109">
        <v>0</v>
      </c>
      <c r="K152" s="159">
        <f>SUM(I152:J152)</f>
        <v>0</v>
      </c>
      <c r="L152" s="90">
        <f t="shared" si="19"/>
        <v>0</v>
      </c>
      <c r="M152" s="88"/>
      <c r="N152" s="88"/>
      <c r="O152" s="88"/>
      <c r="P152" s="88"/>
    </row>
    <row r="153" spans="1:16" s="89" customFormat="1" ht="12.75" hidden="1" x14ac:dyDescent="0.2">
      <c r="A153" s="158"/>
      <c r="B153" s="141">
        <v>4306</v>
      </c>
      <c r="C153" s="100"/>
      <c r="D153" s="171"/>
      <c r="E153" s="174">
        <v>0</v>
      </c>
      <c r="F153" s="113">
        <v>0</v>
      </c>
      <c r="G153" s="113">
        <v>0</v>
      </c>
      <c r="H153" s="175">
        <v>0</v>
      </c>
      <c r="I153" s="109">
        <v>0</v>
      </c>
      <c r="J153" s="109">
        <v>0</v>
      </c>
      <c r="K153" s="159">
        <f>SUM(I153:J153)</f>
        <v>0</v>
      </c>
      <c r="L153" s="90">
        <f t="shared" si="19"/>
        <v>0</v>
      </c>
      <c r="M153" s="88"/>
      <c r="N153" s="88"/>
      <c r="O153" s="88"/>
      <c r="P153" s="88"/>
    </row>
    <row r="154" spans="1:16" s="89" customFormat="1" ht="12.75" hidden="1" x14ac:dyDescent="0.2">
      <c r="A154" s="158"/>
      <c r="B154" s="141">
        <v>4306</v>
      </c>
      <c r="C154" s="100"/>
      <c r="D154" s="171"/>
      <c r="E154" s="174">
        <v>0</v>
      </c>
      <c r="F154" s="113">
        <v>0</v>
      </c>
      <c r="G154" s="113">
        <v>0</v>
      </c>
      <c r="H154" s="175">
        <v>0</v>
      </c>
      <c r="I154" s="109">
        <v>0</v>
      </c>
      <c r="J154" s="109">
        <v>0</v>
      </c>
      <c r="K154" s="159">
        <f>SUM(I154:J154)</f>
        <v>0</v>
      </c>
      <c r="L154" s="90">
        <f t="shared" si="19"/>
        <v>0</v>
      </c>
      <c r="M154" s="88"/>
      <c r="N154" s="88"/>
      <c r="O154" s="88"/>
      <c r="P154" s="88"/>
    </row>
    <row r="155" spans="1:16" s="89" customFormat="1" ht="12.75" x14ac:dyDescent="0.2">
      <c r="A155" s="162"/>
      <c r="B155" s="104">
        <v>4306</v>
      </c>
      <c r="C155" s="106"/>
      <c r="D155" s="190" t="s">
        <v>203</v>
      </c>
      <c r="E155" s="178">
        <f>SUM(E152:E154)</f>
        <v>0</v>
      </c>
      <c r="F155" s="112">
        <f t="shared" ref="F155:J155" si="23">SUM(F152:F154)</f>
        <v>0</v>
      </c>
      <c r="G155" s="112">
        <f t="shared" si="23"/>
        <v>0</v>
      </c>
      <c r="H155" s="179">
        <f t="shared" si="23"/>
        <v>0</v>
      </c>
      <c r="I155" s="112">
        <f t="shared" si="23"/>
        <v>0</v>
      </c>
      <c r="J155" s="112">
        <f t="shared" si="23"/>
        <v>0</v>
      </c>
      <c r="K155" s="159">
        <f>SUM(I155:J155)</f>
        <v>0</v>
      </c>
      <c r="L155" s="90">
        <f t="shared" si="19"/>
        <v>0</v>
      </c>
      <c r="M155" s="88"/>
      <c r="N155" s="88"/>
      <c r="O155" s="88"/>
      <c r="P155" s="88"/>
    </row>
    <row r="156" spans="1:16" s="89" customFormat="1" ht="13.5" thickBot="1" x14ac:dyDescent="0.25">
      <c r="A156" s="163"/>
      <c r="B156" s="124"/>
      <c r="C156" s="125"/>
      <c r="D156" s="194" t="s">
        <v>229</v>
      </c>
      <c r="E156" s="180">
        <f>SUM(E155,E149,E128)</f>
        <v>0</v>
      </c>
      <c r="F156" s="121">
        <f t="shared" ref="F156:J156" si="24">SUM(F155,F149,F128)</f>
        <v>0</v>
      </c>
      <c r="G156" s="121">
        <f t="shared" si="24"/>
        <v>0</v>
      </c>
      <c r="H156" s="181">
        <f t="shared" si="24"/>
        <v>0</v>
      </c>
      <c r="I156" s="121">
        <f t="shared" si="24"/>
        <v>0</v>
      </c>
      <c r="J156" s="121">
        <f t="shared" si="24"/>
        <v>0</v>
      </c>
      <c r="K156" s="164">
        <f>SUM(I156:J156)</f>
        <v>0</v>
      </c>
      <c r="L156" s="90">
        <f t="shared" si="19"/>
        <v>0</v>
      </c>
      <c r="M156" s="88"/>
      <c r="N156" s="88"/>
      <c r="O156" s="88"/>
      <c r="P156" s="88"/>
    </row>
    <row r="157" spans="1:16" s="89" customFormat="1" ht="12.75" x14ac:dyDescent="0.2">
      <c r="A157" s="156">
        <v>50</v>
      </c>
      <c r="B157" s="139" t="s">
        <v>117</v>
      </c>
      <c r="C157" s="99"/>
      <c r="D157" s="192"/>
      <c r="E157" s="174"/>
      <c r="F157" s="113"/>
      <c r="G157" s="113"/>
      <c r="H157" s="175"/>
      <c r="I157" s="109"/>
      <c r="J157" s="109"/>
      <c r="K157" s="159"/>
      <c r="L157" s="90"/>
      <c r="M157" s="88"/>
      <c r="N157" s="88"/>
      <c r="O157" s="88"/>
      <c r="P157" s="88"/>
    </row>
    <row r="158" spans="1:16" s="89" customFormat="1" ht="12.75" x14ac:dyDescent="0.2">
      <c r="A158" s="158"/>
      <c r="B158" s="139">
        <v>5100</v>
      </c>
      <c r="C158" s="99" t="s">
        <v>22</v>
      </c>
      <c r="D158" s="193" t="s">
        <v>119</v>
      </c>
      <c r="E158" s="174"/>
      <c r="F158" s="113"/>
      <c r="G158" s="113"/>
      <c r="H158" s="175"/>
      <c r="I158" s="109"/>
      <c r="J158" s="109"/>
      <c r="K158" s="159">
        <f t="shared" ref="K158:K165" si="25">SUM(I158:J158)</f>
        <v>0</v>
      </c>
      <c r="L158" s="90">
        <f t="shared" ref="L158:L192" si="26">SUM(E158:H158)-K158</f>
        <v>0</v>
      </c>
      <c r="M158" s="88"/>
      <c r="N158" s="88"/>
      <c r="O158" s="88"/>
      <c r="P158" s="88"/>
    </row>
    <row r="159" spans="1:16" s="89" customFormat="1" ht="12.75" x14ac:dyDescent="0.2">
      <c r="A159" s="158"/>
      <c r="B159" s="139"/>
      <c r="C159" s="99"/>
      <c r="D159" s="193" t="s">
        <v>120</v>
      </c>
      <c r="E159" s="174"/>
      <c r="F159" s="113"/>
      <c r="G159" s="113"/>
      <c r="H159" s="175"/>
      <c r="I159" s="109"/>
      <c r="J159" s="109"/>
      <c r="K159" s="159">
        <f t="shared" si="25"/>
        <v>0</v>
      </c>
      <c r="L159" s="90">
        <f t="shared" si="26"/>
        <v>0</v>
      </c>
      <c r="M159" s="88"/>
      <c r="N159" s="88"/>
      <c r="O159" s="88"/>
      <c r="P159" s="88"/>
    </row>
    <row r="160" spans="1:16" s="89" customFormat="1" ht="12.75" x14ac:dyDescent="0.2">
      <c r="A160" s="158"/>
      <c r="B160" s="141">
        <v>5106</v>
      </c>
      <c r="C160" s="108"/>
      <c r="D160" s="197"/>
      <c r="E160" s="174">
        <v>0</v>
      </c>
      <c r="F160" s="113">
        <v>0</v>
      </c>
      <c r="G160" s="113">
        <v>0</v>
      </c>
      <c r="H160" s="175">
        <v>0</v>
      </c>
      <c r="I160" s="113">
        <v>0</v>
      </c>
      <c r="J160" s="113">
        <v>0</v>
      </c>
      <c r="K160" s="159">
        <f t="shared" si="25"/>
        <v>0</v>
      </c>
      <c r="L160" s="90">
        <f t="shared" si="26"/>
        <v>0</v>
      </c>
      <c r="M160" s="88"/>
      <c r="N160" s="88"/>
      <c r="O160" s="88"/>
      <c r="P160" s="88"/>
    </row>
    <row r="161" spans="1:16" s="89" customFormat="1" ht="12.75" hidden="1" x14ac:dyDescent="0.2">
      <c r="A161" s="158"/>
      <c r="B161" s="141">
        <v>5106</v>
      </c>
      <c r="C161" s="108"/>
      <c r="D161" s="197"/>
      <c r="E161" s="174">
        <v>0</v>
      </c>
      <c r="F161" s="113">
        <v>0</v>
      </c>
      <c r="G161" s="113">
        <v>0</v>
      </c>
      <c r="H161" s="175">
        <v>0</v>
      </c>
      <c r="I161" s="113">
        <v>0</v>
      </c>
      <c r="J161" s="113">
        <v>0</v>
      </c>
      <c r="K161" s="159">
        <f t="shared" si="25"/>
        <v>0</v>
      </c>
      <c r="L161" s="90">
        <f t="shared" si="26"/>
        <v>0</v>
      </c>
      <c r="M161" s="88"/>
      <c r="N161" s="88"/>
      <c r="O161" s="88"/>
      <c r="P161" s="88"/>
    </row>
    <row r="162" spans="1:16" s="89" customFormat="1" ht="12.75" hidden="1" x14ac:dyDescent="0.2">
      <c r="A162" s="158"/>
      <c r="B162" s="141">
        <v>5106</v>
      </c>
      <c r="C162" s="108"/>
      <c r="D162" s="197"/>
      <c r="E162" s="174">
        <v>0</v>
      </c>
      <c r="F162" s="113">
        <v>0</v>
      </c>
      <c r="G162" s="113">
        <v>0</v>
      </c>
      <c r="H162" s="175">
        <v>0</v>
      </c>
      <c r="I162" s="113">
        <v>0</v>
      </c>
      <c r="J162" s="113">
        <v>0</v>
      </c>
      <c r="K162" s="159">
        <f t="shared" si="25"/>
        <v>0</v>
      </c>
      <c r="L162" s="90">
        <f t="shared" si="26"/>
        <v>0</v>
      </c>
      <c r="M162" s="88"/>
      <c r="N162" s="88"/>
      <c r="O162" s="88"/>
      <c r="P162" s="88"/>
    </row>
    <row r="163" spans="1:16" s="89" customFormat="1" ht="12.75" hidden="1" x14ac:dyDescent="0.2">
      <c r="A163" s="158"/>
      <c r="B163" s="141">
        <v>5106</v>
      </c>
      <c r="C163" s="108"/>
      <c r="D163" s="197"/>
      <c r="E163" s="174">
        <v>0</v>
      </c>
      <c r="F163" s="113">
        <v>0</v>
      </c>
      <c r="G163" s="113">
        <v>0</v>
      </c>
      <c r="H163" s="175">
        <v>0</v>
      </c>
      <c r="I163" s="113">
        <v>0</v>
      </c>
      <c r="J163" s="113">
        <v>0</v>
      </c>
      <c r="K163" s="159">
        <f t="shared" si="25"/>
        <v>0</v>
      </c>
      <c r="L163" s="90">
        <f t="shared" si="26"/>
        <v>0</v>
      </c>
      <c r="M163" s="88"/>
      <c r="N163" s="88"/>
      <c r="O163" s="88"/>
      <c r="P163" s="88"/>
    </row>
    <row r="164" spans="1:16" s="89" customFormat="1" ht="12.75" hidden="1" x14ac:dyDescent="0.2">
      <c r="A164" s="158"/>
      <c r="B164" s="141">
        <v>5106</v>
      </c>
      <c r="C164" s="108"/>
      <c r="D164" s="197"/>
      <c r="E164" s="174">
        <v>0</v>
      </c>
      <c r="F164" s="113">
        <v>0</v>
      </c>
      <c r="G164" s="113">
        <v>0</v>
      </c>
      <c r="H164" s="175">
        <v>0</v>
      </c>
      <c r="I164" s="113">
        <v>0</v>
      </c>
      <c r="J164" s="113">
        <v>0</v>
      </c>
      <c r="K164" s="159">
        <f t="shared" si="25"/>
        <v>0</v>
      </c>
      <c r="L164" s="90">
        <f t="shared" si="26"/>
        <v>0</v>
      </c>
      <c r="M164" s="88"/>
      <c r="N164" s="88"/>
      <c r="O164" s="88"/>
      <c r="P164" s="88"/>
    </row>
    <row r="165" spans="1:16" s="89" customFormat="1" ht="12.75" x14ac:dyDescent="0.2">
      <c r="A165" s="162"/>
      <c r="B165" s="104">
        <v>5106</v>
      </c>
      <c r="C165" s="106"/>
      <c r="D165" s="190" t="s">
        <v>203</v>
      </c>
      <c r="E165" s="178">
        <f>SUM(E158:E164)</f>
        <v>0</v>
      </c>
      <c r="F165" s="112">
        <f t="shared" ref="F165:J165" si="27">SUM(F158:F164)</f>
        <v>0</v>
      </c>
      <c r="G165" s="112">
        <f t="shared" si="27"/>
        <v>0</v>
      </c>
      <c r="H165" s="179">
        <f t="shared" si="27"/>
        <v>0</v>
      </c>
      <c r="I165" s="112">
        <f t="shared" si="27"/>
        <v>0</v>
      </c>
      <c r="J165" s="112">
        <f t="shared" si="27"/>
        <v>0</v>
      </c>
      <c r="K165" s="159">
        <f t="shared" si="25"/>
        <v>0</v>
      </c>
      <c r="L165" s="90">
        <f t="shared" si="26"/>
        <v>0</v>
      </c>
      <c r="M165" s="88"/>
      <c r="N165" s="88"/>
      <c r="O165" s="88"/>
      <c r="P165" s="88"/>
    </row>
    <row r="166" spans="1:16" s="89" customFormat="1" ht="12.75" x14ac:dyDescent="0.2">
      <c r="A166" s="158"/>
      <c r="B166" s="139">
        <v>5200</v>
      </c>
      <c r="C166" s="99" t="s">
        <v>22</v>
      </c>
      <c r="D166" s="193" t="s">
        <v>127</v>
      </c>
      <c r="E166" s="174"/>
      <c r="F166" s="113"/>
      <c r="G166" s="113"/>
      <c r="H166" s="175"/>
      <c r="I166" s="109"/>
      <c r="J166" s="109"/>
      <c r="K166" s="159"/>
      <c r="L166" s="90">
        <f t="shared" si="26"/>
        <v>0</v>
      </c>
      <c r="M166" s="88"/>
      <c r="N166" s="88"/>
      <c r="O166" s="88"/>
      <c r="P166" s="88"/>
    </row>
    <row r="167" spans="1:16" s="89" customFormat="1" ht="12.75" x14ac:dyDescent="0.2">
      <c r="A167" s="158"/>
      <c r="B167" s="139"/>
      <c r="C167" s="99"/>
      <c r="D167" s="193" t="s">
        <v>128</v>
      </c>
      <c r="E167" s="174"/>
      <c r="F167" s="113"/>
      <c r="G167" s="113"/>
      <c r="H167" s="175"/>
      <c r="I167" s="109"/>
      <c r="J167" s="109"/>
      <c r="K167" s="159"/>
      <c r="L167" s="90">
        <f t="shared" si="26"/>
        <v>0</v>
      </c>
      <c r="M167" s="88"/>
      <c r="N167" s="88"/>
      <c r="O167" s="88"/>
      <c r="P167" s="88"/>
    </row>
    <row r="168" spans="1:16" s="89" customFormat="1" ht="12.75" x14ac:dyDescent="0.2">
      <c r="A168" s="158"/>
      <c r="B168" s="141">
        <v>5206</v>
      </c>
      <c r="C168" s="108"/>
      <c r="D168" s="197"/>
      <c r="E168" s="174">
        <v>0</v>
      </c>
      <c r="F168" s="113">
        <v>0</v>
      </c>
      <c r="G168" s="113">
        <v>0</v>
      </c>
      <c r="H168" s="175">
        <v>0</v>
      </c>
      <c r="I168" s="113">
        <v>0</v>
      </c>
      <c r="J168" s="113">
        <v>0</v>
      </c>
      <c r="K168" s="159">
        <f t="shared" ref="K168:K173" si="28">SUM(I168:J168)</f>
        <v>0</v>
      </c>
      <c r="L168" s="90">
        <f t="shared" si="26"/>
        <v>0</v>
      </c>
      <c r="M168" s="88"/>
      <c r="N168" s="88"/>
      <c r="O168" s="88"/>
      <c r="P168" s="88"/>
    </row>
    <row r="169" spans="1:16" s="89" customFormat="1" ht="12.75" hidden="1" x14ac:dyDescent="0.2">
      <c r="A169" s="158"/>
      <c r="B169" s="141">
        <v>5206</v>
      </c>
      <c r="C169" s="108"/>
      <c r="D169" s="197"/>
      <c r="E169" s="174">
        <v>0</v>
      </c>
      <c r="F169" s="113">
        <v>0</v>
      </c>
      <c r="G169" s="113">
        <v>0</v>
      </c>
      <c r="H169" s="175">
        <v>0</v>
      </c>
      <c r="I169" s="113">
        <v>0</v>
      </c>
      <c r="J169" s="113">
        <v>0</v>
      </c>
      <c r="K169" s="159">
        <f t="shared" si="28"/>
        <v>0</v>
      </c>
      <c r="L169" s="90">
        <f t="shared" si="26"/>
        <v>0</v>
      </c>
      <c r="M169" s="88"/>
      <c r="N169" s="88"/>
      <c r="O169" s="88"/>
      <c r="P169" s="88"/>
    </row>
    <row r="170" spans="1:16" s="89" customFormat="1" ht="12.75" hidden="1" x14ac:dyDescent="0.2">
      <c r="A170" s="158"/>
      <c r="B170" s="141">
        <v>5206</v>
      </c>
      <c r="C170" s="108"/>
      <c r="D170" s="197"/>
      <c r="E170" s="174">
        <v>0</v>
      </c>
      <c r="F170" s="113">
        <v>0</v>
      </c>
      <c r="G170" s="113">
        <v>0</v>
      </c>
      <c r="H170" s="175">
        <v>0</v>
      </c>
      <c r="I170" s="113">
        <v>0</v>
      </c>
      <c r="J170" s="113">
        <v>0</v>
      </c>
      <c r="K170" s="159">
        <f t="shared" si="28"/>
        <v>0</v>
      </c>
      <c r="L170" s="90">
        <f t="shared" si="26"/>
        <v>0</v>
      </c>
      <c r="M170" s="88"/>
      <c r="N170" s="88"/>
      <c r="O170" s="88"/>
      <c r="P170" s="88"/>
    </row>
    <row r="171" spans="1:16" s="89" customFormat="1" ht="12.75" hidden="1" x14ac:dyDescent="0.2">
      <c r="A171" s="158"/>
      <c r="B171" s="141">
        <v>5206</v>
      </c>
      <c r="C171" s="108"/>
      <c r="D171" s="197"/>
      <c r="E171" s="174">
        <v>0</v>
      </c>
      <c r="F171" s="113">
        <v>0</v>
      </c>
      <c r="G171" s="113">
        <v>0</v>
      </c>
      <c r="H171" s="175">
        <v>0</v>
      </c>
      <c r="I171" s="113">
        <v>0</v>
      </c>
      <c r="J171" s="113">
        <v>0</v>
      </c>
      <c r="K171" s="159">
        <f t="shared" si="28"/>
        <v>0</v>
      </c>
      <c r="L171" s="90">
        <f t="shared" si="26"/>
        <v>0</v>
      </c>
      <c r="M171" s="88"/>
      <c r="N171" s="88"/>
      <c r="O171" s="88"/>
      <c r="P171" s="88"/>
    </row>
    <row r="172" spans="1:16" s="89" customFormat="1" ht="12.75" hidden="1" x14ac:dyDescent="0.2">
      <c r="A172" s="158"/>
      <c r="B172" s="141">
        <v>5206</v>
      </c>
      <c r="C172" s="108"/>
      <c r="D172" s="197"/>
      <c r="E172" s="174">
        <v>0</v>
      </c>
      <c r="F172" s="113">
        <v>0</v>
      </c>
      <c r="G172" s="113">
        <v>0</v>
      </c>
      <c r="H172" s="175">
        <v>0</v>
      </c>
      <c r="I172" s="113">
        <v>0</v>
      </c>
      <c r="J172" s="113">
        <v>0</v>
      </c>
      <c r="K172" s="159">
        <f t="shared" si="28"/>
        <v>0</v>
      </c>
      <c r="L172" s="90">
        <f t="shared" si="26"/>
        <v>0</v>
      </c>
      <c r="M172" s="88"/>
      <c r="N172" s="88"/>
      <c r="O172" s="88"/>
      <c r="P172" s="88"/>
    </row>
    <row r="173" spans="1:16" s="89" customFormat="1" ht="12.75" x14ac:dyDescent="0.2">
      <c r="A173" s="162"/>
      <c r="B173" s="104">
        <v>5206</v>
      </c>
      <c r="C173" s="106"/>
      <c r="D173" s="190" t="s">
        <v>203</v>
      </c>
      <c r="E173" s="178">
        <f>SUM(E168:E172)</f>
        <v>0</v>
      </c>
      <c r="F173" s="112">
        <f t="shared" ref="F173:J173" si="29">SUM(F168:F172)</f>
        <v>0</v>
      </c>
      <c r="G173" s="112">
        <f t="shared" si="29"/>
        <v>0</v>
      </c>
      <c r="H173" s="179">
        <f t="shared" si="29"/>
        <v>0</v>
      </c>
      <c r="I173" s="112">
        <f t="shared" si="29"/>
        <v>0</v>
      </c>
      <c r="J173" s="112">
        <f t="shared" si="29"/>
        <v>0</v>
      </c>
      <c r="K173" s="159">
        <f t="shared" si="28"/>
        <v>0</v>
      </c>
      <c r="L173" s="90">
        <f t="shared" si="26"/>
        <v>0</v>
      </c>
      <c r="M173" s="88"/>
      <c r="N173" s="88"/>
      <c r="O173" s="88"/>
      <c r="P173" s="88"/>
    </row>
    <row r="174" spans="1:16" s="89" customFormat="1" ht="12.75" x14ac:dyDescent="0.2">
      <c r="A174" s="158"/>
      <c r="B174" s="139">
        <v>5300</v>
      </c>
      <c r="C174" s="99" t="s">
        <v>22</v>
      </c>
      <c r="D174" s="193" t="s">
        <v>133</v>
      </c>
      <c r="E174" s="174"/>
      <c r="F174" s="113"/>
      <c r="G174" s="113"/>
      <c r="H174" s="175"/>
      <c r="I174" s="109"/>
      <c r="J174" s="109"/>
      <c r="K174" s="159"/>
      <c r="L174" s="90">
        <f t="shared" si="26"/>
        <v>0</v>
      </c>
      <c r="M174" s="88"/>
      <c r="N174" s="88"/>
      <c r="O174" s="88"/>
      <c r="P174" s="88"/>
    </row>
    <row r="175" spans="1:16" s="89" customFormat="1" ht="12.75" x14ac:dyDescent="0.2">
      <c r="A175" s="158"/>
      <c r="B175" s="139"/>
      <c r="C175" s="99"/>
      <c r="D175" s="193" t="s">
        <v>134</v>
      </c>
      <c r="E175" s="174"/>
      <c r="F175" s="113"/>
      <c r="G175" s="113"/>
      <c r="H175" s="175"/>
      <c r="I175" s="109"/>
      <c r="J175" s="109"/>
      <c r="K175" s="159"/>
      <c r="L175" s="90">
        <f t="shared" si="26"/>
        <v>0</v>
      </c>
      <c r="M175" s="88"/>
      <c r="N175" s="88"/>
      <c r="O175" s="88"/>
      <c r="P175" s="88"/>
    </row>
    <row r="176" spans="1:16" s="89" customFormat="1" ht="12.75" x14ac:dyDescent="0.2">
      <c r="A176" s="158"/>
      <c r="B176" s="141">
        <v>5306</v>
      </c>
      <c r="C176" s="100"/>
      <c r="D176" s="171"/>
      <c r="E176" s="174">
        <f>SUM(I176:J176)</f>
        <v>0</v>
      </c>
      <c r="F176" s="113">
        <v>0</v>
      </c>
      <c r="G176" s="113">
        <v>0</v>
      </c>
      <c r="H176" s="175">
        <v>0</v>
      </c>
      <c r="I176" s="113">
        <v>0</v>
      </c>
      <c r="J176" s="113">
        <v>0</v>
      </c>
      <c r="K176" s="159">
        <f t="shared" ref="K176:K192" si="30">SUM(I176:J176)</f>
        <v>0</v>
      </c>
      <c r="L176" s="90">
        <f t="shared" si="26"/>
        <v>0</v>
      </c>
      <c r="M176" s="88"/>
      <c r="N176" s="88"/>
      <c r="O176" s="88"/>
      <c r="P176" s="88"/>
    </row>
    <row r="177" spans="1:16" s="89" customFormat="1" ht="11.25" hidden="1" customHeight="1" x14ac:dyDescent="0.2">
      <c r="A177" s="158"/>
      <c r="B177" s="141">
        <v>5306</v>
      </c>
      <c r="C177" s="100"/>
      <c r="D177" s="171"/>
      <c r="E177" s="174">
        <v>0</v>
      </c>
      <c r="F177" s="113">
        <v>0</v>
      </c>
      <c r="G177" s="113">
        <v>0</v>
      </c>
      <c r="H177" s="175">
        <v>0</v>
      </c>
      <c r="I177" s="113">
        <v>0</v>
      </c>
      <c r="J177" s="113">
        <v>0</v>
      </c>
      <c r="K177" s="159">
        <f t="shared" si="30"/>
        <v>0</v>
      </c>
      <c r="L177" s="90">
        <f t="shared" si="26"/>
        <v>0</v>
      </c>
      <c r="M177" s="88"/>
      <c r="N177" s="88"/>
      <c r="O177" s="88"/>
      <c r="P177" s="88"/>
    </row>
    <row r="178" spans="1:16" s="89" customFormat="1" ht="12.75" hidden="1" x14ac:dyDescent="0.2">
      <c r="A178" s="158"/>
      <c r="B178" s="141"/>
      <c r="C178" s="100"/>
      <c r="D178" s="171"/>
      <c r="E178" s="174">
        <v>0</v>
      </c>
      <c r="F178" s="113">
        <v>0</v>
      </c>
      <c r="G178" s="113">
        <v>0</v>
      </c>
      <c r="H178" s="175">
        <v>0</v>
      </c>
      <c r="I178" s="113">
        <v>0</v>
      </c>
      <c r="J178" s="113">
        <v>0</v>
      </c>
      <c r="K178" s="159">
        <f t="shared" si="30"/>
        <v>0</v>
      </c>
      <c r="L178" s="90">
        <f t="shared" si="26"/>
        <v>0</v>
      </c>
      <c r="M178" s="88"/>
      <c r="N178" s="88"/>
      <c r="O178" s="88"/>
      <c r="P178" s="88"/>
    </row>
    <row r="179" spans="1:16" s="89" customFormat="1" ht="12.75" hidden="1" x14ac:dyDescent="0.2">
      <c r="A179" s="158"/>
      <c r="B179" s="141"/>
      <c r="C179" s="100"/>
      <c r="D179" s="171"/>
      <c r="E179" s="174"/>
      <c r="F179" s="113">
        <v>0</v>
      </c>
      <c r="G179" s="113">
        <v>0</v>
      </c>
      <c r="H179" s="175">
        <v>0</v>
      </c>
      <c r="I179" s="113">
        <v>0</v>
      </c>
      <c r="J179" s="113">
        <v>0</v>
      </c>
      <c r="K179" s="159">
        <f t="shared" si="30"/>
        <v>0</v>
      </c>
      <c r="L179" s="90">
        <f t="shared" si="26"/>
        <v>0</v>
      </c>
      <c r="M179" s="88"/>
      <c r="N179" s="88"/>
      <c r="O179" s="88"/>
      <c r="P179" s="88"/>
    </row>
    <row r="180" spans="1:16" s="89" customFormat="1" ht="12.75" x14ac:dyDescent="0.2">
      <c r="A180" s="162"/>
      <c r="B180" s="104">
        <v>5306</v>
      </c>
      <c r="C180" s="106"/>
      <c r="D180" s="190" t="s">
        <v>203</v>
      </c>
      <c r="E180" s="178">
        <f>SUM(E176:E177)</f>
        <v>0</v>
      </c>
      <c r="F180" s="112">
        <f t="shared" ref="F180:J180" si="31">SUM(F176:F179)</f>
        <v>0</v>
      </c>
      <c r="G180" s="112">
        <f t="shared" si="31"/>
        <v>0</v>
      </c>
      <c r="H180" s="179">
        <f t="shared" si="31"/>
        <v>0</v>
      </c>
      <c r="I180" s="112">
        <f t="shared" si="31"/>
        <v>0</v>
      </c>
      <c r="J180" s="112">
        <f t="shared" si="31"/>
        <v>0</v>
      </c>
      <c r="K180" s="159">
        <f t="shared" si="30"/>
        <v>0</v>
      </c>
      <c r="L180" s="90">
        <f t="shared" si="26"/>
        <v>0</v>
      </c>
      <c r="M180" s="88"/>
      <c r="N180" s="88"/>
      <c r="O180" s="88"/>
      <c r="P180" s="88"/>
    </row>
    <row r="181" spans="1:16" s="89" customFormat="1" ht="12.75" x14ac:dyDescent="0.2">
      <c r="A181" s="158"/>
      <c r="B181" s="139">
        <v>5400</v>
      </c>
      <c r="C181" s="99" t="s">
        <v>22</v>
      </c>
      <c r="D181" s="193" t="s">
        <v>139</v>
      </c>
      <c r="E181" s="174"/>
      <c r="F181" s="113"/>
      <c r="G181" s="113"/>
      <c r="H181" s="175"/>
      <c r="I181" s="109"/>
      <c r="J181" s="109"/>
      <c r="K181" s="159">
        <f t="shared" si="30"/>
        <v>0</v>
      </c>
      <c r="L181" s="90">
        <f t="shared" si="26"/>
        <v>0</v>
      </c>
      <c r="M181" s="88"/>
      <c r="N181" s="88"/>
      <c r="O181" s="88"/>
      <c r="P181" s="88"/>
    </row>
    <row r="182" spans="1:16" s="89" customFormat="1" ht="12.75" x14ac:dyDescent="0.2">
      <c r="A182" s="158"/>
      <c r="B182" s="141">
        <v>5406</v>
      </c>
      <c r="C182" s="100"/>
      <c r="D182" s="195"/>
      <c r="E182" s="174">
        <v>0</v>
      </c>
      <c r="F182" s="113"/>
      <c r="G182" s="113"/>
      <c r="H182" s="175"/>
      <c r="I182" s="109">
        <v>0</v>
      </c>
      <c r="J182" s="109">
        <v>0</v>
      </c>
      <c r="K182" s="159">
        <f t="shared" si="30"/>
        <v>0</v>
      </c>
      <c r="L182" s="90">
        <f t="shared" si="26"/>
        <v>0</v>
      </c>
      <c r="M182" s="88"/>
      <c r="N182" s="88"/>
      <c r="O182" s="88"/>
      <c r="P182" s="88"/>
    </row>
    <row r="183" spans="1:16" s="89" customFormat="1" ht="12.75" hidden="1" x14ac:dyDescent="0.2">
      <c r="A183" s="158"/>
      <c r="B183" s="141">
        <v>5406</v>
      </c>
      <c r="C183" s="100"/>
      <c r="D183" s="171"/>
      <c r="E183" s="174">
        <v>0</v>
      </c>
      <c r="F183" s="113"/>
      <c r="G183" s="113"/>
      <c r="H183" s="175"/>
      <c r="I183" s="109">
        <v>0</v>
      </c>
      <c r="J183" s="109">
        <v>0</v>
      </c>
      <c r="K183" s="159">
        <f t="shared" si="30"/>
        <v>0</v>
      </c>
      <c r="L183" s="90">
        <f t="shared" si="26"/>
        <v>0</v>
      </c>
      <c r="M183" s="88"/>
      <c r="N183" s="88"/>
      <c r="O183" s="88"/>
      <c r="P183" s="88"/>
    </row>
    <row r="184" spans="1:16" s="89" customFormat="1" ht="12.75" x14ac:dyDescent="0.2">
      <c r="A184" s="162"/>
      <c r="B184" s="104">
        <v>5406</v>
      </c>
      <c r="C184" s="106"/>
      <c r="D184" s="190" t="s">
        <v>203</v>
      </c>
      <c r="E184" s="178">
        <v>0</v>
      </c>
      <c r="F184" s="112"/>
      <c r="G184" s="112"/>
      <c r="H184" s="179"/>
      <c r="I184" s="110">
        <v>0</v>
      </c>
      <c r="J184" s="110">
        <v>0</v>
      </c>
      <c r="K184" s="159">
        <f t="shared" si="30"/>
        <v>0</v>
      </c>
      <c r="L184" s="90">
        <f t="shared" si="26"/>
        <v>0</v>
      </c>
      <c r="M184" s="88"/>
      <c r="N184" s="88"/>
      <c r="O184" s="88"/>
      <c r="P184" s="88"/>
    </row>
    <row r="185" spans="1:16" s="89" customFormat="1" ht="12.75" x14ac:dyDescent="0.2">
      <c r="A185" s="158"/>
      <c r="B185" s="139">
        <v>5500</v>
      </c>
      <c r="C185" s="99" t="s">
        <v>22</v>
      </c>
      <c r="D185" s="193" t="s">
        <v>142</v>
      </c>
      <c r="E185" s="174"/>
      <c r="F185" s="113"/>
      <c r="G185" s="113"/>
      <c r="H185" s="175"/>
      <c r="I185" s="109"/>
      <c r="J185" s="109"/>
      <c r="K185" s="159">
        <f t="shared" si="30"/>
        <v>0</v>
      </c>
      <c r="L185" s="90">
        <f t="shared" si="26"/>
        <v>0</v>
      </c>
      <c r="M185" s="88"/>
      <c r="N185" s="88"/>
      <c r="O185" s="88"/>
      <c r="P185" s="88"/>
    </row>
    <row r="186" spans="1:16" s="89" customFormat="1" ht="12.75" x14ac:dyDescent="0.2">
      <c r="A186" s="158"/>
      <c r="B186" s="139"/>
      <c r="C186" s="99"/>
      <c r="D186" s="193" t="s">
        <v>143</v>
      </c>
      <c r="E186" s="174"/>
      <c r="F186" s="113"/>
      <c r="G186" s="113"/>
      <c r="H186" s="175"/>
      <c r="I186" s="109"/>
      <c r="J186" s="109"/>
      <c r="K186" s="159">
        <f t="shared" si="30"/>
        <v>0</v>
      </c>
      <c r="L186" s="90">
        <f t="shared" si="26"/>
        <v>0</v>
      </c>
      <c r="M186" s="88"/>
      <c r="N186" s="88"/>
      <c r="O186" s="88"/>
      <c r="P186" s="88"/>
    </row>
    <row r="187" spans="1:16" s="89" customFormat="1" ht="12.75" x14ac:dyDescent="0.2">
      <c r="A187" s="158"/>
      <c r="B187" s="141">
        <v>5506</v>
      </c>
      <c r="C187" s="100"/>
      <c r="D187" s="171"/>
      <c r="E187" s="113">
        <v>0</v>
      </c>
      <c r="F187" s="113">
        <v>0</v>
      </c>
      <c r="G187" s="113">
        <v>0</v>
      </c>
      <c r="H187" s="175">
        <v>0</v>
      </c>
      <c r="I187" s="113">
        <v>0</v>
      </c>
      <c r="J187" s="113">
        <v>0</v>
      </c>
      <c r="K187" s="159">
        <f t="shared" si="30"/>
        <v>0</v>
      </c>
      <c r="L187" s="90">
        <f t="shared" si="26"/>
        <v>0</v>
      </c>
      <c r="M187" s="88"/>
      <c r="N187" s="88"/>
      <c r="O187" s="88"/>
      <c r="P187" s="88"/>
    </row>
    <row r="188" spans="1:16" s="89" customFormat="1" ht="12.75" hidden="1" x14ac:dyDescent="0.2">
      <c r="A188" s="158"/>
      <c r="B188" s="141">
        <v>5506</v>
      </c>
      <c r="C188" s="100"/>
      <c r="D188" s="171"/>
      <c r="E188" s="174">
        <v>0</v>
      </c>
      <c r="F188" s="113">
        <v>0</v>
      </c>
      <c r="G188" s="113">
        <v>0</v>
      </c>
      <c r="H188" s="175">
        <v>0</v>
      </c>
      <c r="I188" s="113">
        <v>0</v>
      </c>
      <c r="J188" s="113">
        <v>0</v>
      </c>
      <c r="K188" s="159">
        <f t="shared" si="30"/>
        <v>0</v>
      </c>
      <c r="L188" s="90">
        <f t="shared" si="26"/>
        <v>0</v>
      </c>
      <c r="M188" s="88"/>
      <c r="N188" s="88"/>
      <c r="O188" s="88"/>
      <c r="P188" s="88"/>
    </row>
    <row r="189" spans="1:16" s="89" customFormat="1" ht="12.75" hidden="1" x14ac:dyDescent="0.2">
      <c r="A189" s="158"/>
      <c r="B189" s="141">
        <v>5506</v>
      </c>
      <c r="C189" s="100"/>
      <c r="D189" s="171"/>
      <c r="E189" s="174">
        <v>0</v>
      </c>
      <c r="F189" s="113">
        <v>0</v>
      </c>
      <c r="G189" s="113">
        <v>0</v>
      </c>
      <c r="H189" s="175">
        <v>0</v>
      </c>
      <c r="I189" s="113">
        <v>0</v>
      </c>
      <c r="J189" s="113">
        <v>0</v>
      </c>
      <c r="K189" s="159">
        <f t="shared" si="30"/>
        <v>0</v>
      </c>
      <c r="L189" s="90">
        <f t="shared" si="26"/>
        <v>0</v>
      </c>
      <c r="M189" s="88"/>
      <c r="N189" s="88"/>
      <c r="O189" s="88"/>
      <c r="P189" s="88"/>
    </row>
    <row r="190" spans="1:16" s="89" customFormat="1" ht="12.75" hidden="1" x14ac:dyDescent="0.2">
      <c r="A190" s="158"/>
      <c r="B190" s="141">
        <v>5506</v>
      </c>
      <c r="C190" s="100"/>
      <c r="D190" s="171"/>
      <c r="E190" s="174">
        <v>0</v>
      </c>
      <c r="F190" s="113">
        <v>0</v>
      </c>
      <c r="G190" s="113">
        <v>0</v>
      </c>
      <c r="H190" s="175">
        <v>0</v>
      </c>
      <c r="I190" s="113">
        <v>0</v>
      </c>
      <c r="J190" s="113">
        <v>0</v>
      </c>
      <c r="K190" s="159">
        <f t="shared" si="30"/>
        <v>0</v>
      </c>
      <c r="L190" s="90">
        <f t="shared" si="26"/>
        <v>0</v>
      </c>
      <c r="M190" s="88"/>
      <c r="N190" s="88"/>
      <c r="O190" s="88"/>
      <c r="P190" s="88"/>
    </row>
    <row r="191" spans="1:16" s="89" customFormat="1" ht="12.75" x14ac:dyDescent="0.2">
      <c r="A191" s="162"/>
      <c r="B191" s="104">
        <v>5506</v>
      </c>
      <c r="C191" s="105"/>
      <c r="D191" s="190" t="s">
        <v>203</v>
      </c>
      <c r="E191" s="178">
        <f>SUM(E187:E190)</f>
        <v>0</v>
      </c>
      <c r="F191" s="112">
        <f t="shared" ref="F191:J191" si="32">SUM(F187:F190)</f>
        <v>0</v>
      </c>
      <c r="G191" s="112">
        <f t="shared" si="32"/>
        <v>0</v>
      </c>
      <c r="H191" s="179">
        <f t="shared" si="32"/>
        <v>0</v>
      </c>
      <c r="I191" s="112">
        <f t="shared" si="32"/>
        <v>0</v>
      </c>
      <c r="J191" s="112">
        <f t="shared" si="32"/>
        <v>0</v>
      </c>
      <c r="K191" s="159">
        <f t="shared" si="30"/>
        <v>0</v>
      </c>
      <c r="L191" s="90">
        <f t="shared" si="26"/>
        <v>0</v>
      </c>
      <c r="M191" s="88"/>
      <c r="N191" s="88"/>
      <c r="O191" s="88"/>
      <c r="P191" s="88"/>
    </row>
    <row r="192" spans="1:16" s="89" customFormat="1" ht="13.5" thickBot="1" x14ac:dyDescent="0.25">
      <c r="A192" s="163"/>
      <c r="B192" s="122"/>
      <c r="C192" s="123"/>
      <c r="D192" s="194" t="s">
        <v>229</v>
      </c>
      <c r="E192" s="180">
        <f>SUM(E191,E184,E180,E173,E165)</f>
        <v>0</v>
      </c>
      <c r="F192" s="121">
        <f t="shared" ref="F192:J192" si="33">SUM(F191,F184,F180,F173,F165)</f>
        <v>0</v>
      </c>
      <c r="G192" s="121">
        <f t="shared" si="33"/>
        <v>0</v>
      </c>
      <c r="H192" s="181">
        <f t="shared" si="33"/>
        <v>0</v>
      </c>
      <c r="I192" s="121">
        <f t="shared" si="33"/>
        <v>0</v>
      </c>
      <c r="J192" s="121">
        <f t="shared" si="33"/>
        <v>0</v>
      </c>
      <c r="K192" s="164">
        <f t="shared" si="30"/>
        <v>0</v>
      </c>
      <c r="L192" s="90">
        <f t="shared" si="26"/>
        <v>0</v>
      </c>
      <c r="M192" s="88"/>
      <c r="N192" s="88"/>
      <c r="O192" s="88"/>
      <c r="P192" s="88"/>
    </row>
    <row r="193" spans="1:16" s="89" customFormat="1" ht="12.75" x14ac:dyDescent="0.2">
      <c r="A193" s="158"/>
      <c r="B193" s="141"/>
      <c r="C193" s="100"/>
      <c r="D193" s="103"/>
      <c r="E193" s="114"/>
      <c r="F193" s="114"/>
      <c r="G193" s="114"/>
      <c r="H193" s="114"/>
      <c r="I193" s="115"/>
      <c r="J193" s="115"/>
      <c r="K193" s="165"/>
      <c r="L193" s="90"/>
      <c r="M193" s="88"/>
      <c r="N193" s="88"/>
      <c r="O193" s="88"/>
      <c r="P193" s="88"/>
    </row>
    <row r="194" spans="1:16" s="89" customFormat="1" ht="13.5" thickBot="1" x14ac:dyDescent="0.25">
      <c r="A194" s="184"/>
      <c r="B194" s="118" t="s">
        <v>147</v>
      </c>
      <c r="C194" s="119"/>
      <c r="D194" s="120"/>
      <c r="E194" s="182">
        <f>SUM(E192,E156,E118,E92,E70)</f>
        <v>60000</v>
      </c>
      <c r="F194" s="121">
        <f t="shared" ref="F194:J194" si="34">SUM(F192,F156,F118,F92,F70)</f>
        <v>37500</v>
      </c>
      <c r="G194" s="121">
        <f t="shared" si="34"/>
        <v>2500</v>
      </c>
      <c r="H194" s="183">
        <f t="shared" si="34"/>
        <v>0</v>
      </c>
      <c r="I194" s="121">
        <f t="shared" si="34"/>
        <v>50000</v>
      </c>
      <c r="J194" s="121">
        <f t="shared" si="34"/>
        <v>50000</v>
      </c>
      <c r="K194" s="164">
        <f>SUM(I194:J194)</f>
        <v>100000</v>
      </c>
      <c r="L194" s="90">
        <f>SUM(E194:H194)-K194</f>
        <v>0</v>
      </c>
      <c r="M194" s="88"/>
      <c r="N194" s="88"/>
      <c r="O194" s="88"/>
      <c r="P194" s="88"/>
    </row>
    <row r="195" spans="1:16" s="89" customFormat="1" ht="12.75" x14ac:dyDescent="0.2">
      <c r="A195" s="131"/>
      <c r="B195" s="116"/>
      <c r="C195" s="117"/>
      <c r="D195" s="103"/>
      <c r="E195" s="132"/>
      <c r="F195" s="132"/>
      <c r="G195" s="132"/>
      <c r="H195" s="132"/>
      <c r="I195" s="132"/>
      <c r="J195" s="132"/>
      <c r="K195" s="115"/>
      <c r="L195" s="90"/>
      <c r="M195" s="88"/>
      <c r="N195" s="88"/>
      <c r="O195" s="88"/>
      <c r="P195" s="88"/>
    </row>
    <row r="196" spans="1:16" s="89" customFormat="1" ht="12.75" x14ac:dyDescent="0.2">
      <c r="A196" s="135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88"/>
      <c r="M196" s="88"/>
      <c r="N196" s="88"/>
      <c r="O196" s="88"/>
      <c r="P196" s="88"/>
    </row>
    <row r="197" spans="1:16" x14ac:dyDescent="0.2">
      <c r="A197" s="135"/>
      <c r="B197" s="133"/>
      <c r="C197" s="134"/>
      <c r="D197" s="133"/>
      <c r="E197" s="133"/>
      <c r="F197" s="133"/>
      <c r="G197" s="133"/>
      <c r="H197" s="133"/>
      <c r="I197" s="133"/>
      <c r="J197" s="133"/>
      <c r="K197" s="133"/>
    </row>
    <row r="198" spans="1:16" x14ac:dyDescent="0.2">
      <c r="A198" s="135"/>
      <c r="B198" s="133"/>
      <c r="C198" s="134"/>
      <c r="D198" s="133"/>
      <c r="E198" s="133"/>
      <c r="F198" s="133"/>
      <c r="G198" s="133"/>
      <c r="H198" s="133"/>
      <c r="I198" s="133"/>
      <c r="J198" s="133"/>
      <c r="K198" s="133"/>
    </row>
    <row r="199" spans="1:16" x14ac:dyDescent="0.2">
      <c r="A199" s="135"/>
      <c r="B199" s="133"/>
      <c r="C199" s="134"/>
      <c r="D199" s="133"/>
      <c r="E199" s="133"/>
      <c r="F199" s="133"/>
      <c r="G199" s="133"/>
      <c r="H199" s="133"/>
      <c r="I199" s="133"/>
      <c r="J199" s="133"/>
      <c r="K199" s="133"/>
    </row>
    <row r="200" spans="1:16" x14ac:dyDescent="0.2">
      <c r="A200" s="137"/>
      <c r="B200" s="137"/>
      <c r="C200" s="101"/>
      <c r="D200" s="94"/>
      <c r="E200" s="94"/>
      <c r="F200" s="94"/>
      <c r="G200" s="94"/>
      <c r="H200" s="94"/>
      <c r="I200" s="94"/>
      <c r="J200" s="94"/>
      <c r="K200" s="94"/>
    </row>
    <row r="201" spans="1:16" x14ac:dyDescent="0.2">
      <c r="A201" s="137"/>
      <c r="B201" s="137"/>
      <c r="C201" s="101"/>
      <c r="D201" s="94"/>
      <c r="E201" s="94"/>
      <c r="F201" s="94"/>
      <c r="G201" s="94"/>
      <c r="H201" s="94"/>
      <c r="I201" s="94"/>
      <c r="J201" s="94"/>
      <c r="K201" s="94"/>
    </row>
    <row r="202" spans="1:16" x14ac:dyDescent="0.2">
      <c r="A202" s="137"/>
      <c r="B202" s="137"/>
      <c r="C202" s="101"/>
      <c r="D202" s="94"/>
      <c r="E202" s="94"/>
      <c r="F202" s="94"/>
      <c r="G202" s="94"/>
      <c r="H202" s="94"/>
      <c r="I202" s="94"/>
      <c r="J202" s="94"/>
      <c r="K202" s="94"/>
    </row>
    <row r="203" spans="1:16" x14ac:dyDescent="0.2">
      <c r="A203" s="135"/>
      <c r="B203" s="137"/>
      <c r="C203" s="101"/>
      <c r="D203" s="94"/>
      <c r="E203" s="94"/>
      <c r="F203" s="94"/>
      <c r="G203" s="94"/>
      <c r="H203" s="94"/>
      <c r="I203" s="94"/>
      <c r="J203" s="94"/>
      <c r="K203" s="94"/>
    </row>
    <row r="204" spans="1:16" x14ac:dyDescent="0.2">
      <c r="A204" s="135"/>
      <c r="B204" s="94"/>
      <c r="C204" s="101"/>
      <c r="D204" s="94"/>
      <c r="E204" s="94"/>
      <c r="F204" s="94"/>
      <c r="G204" s="94"/>
      <c r="H204" s="94"/>
      <c r="I204" s="94"/>
      <c r="J204" s="94"/>
      <c r="K204" s="94"/>
    </row>
    <row r="205" spans="1:16" x14ac:dyDescent="0.2">
      <c r="A205" s="135"/>
      <c r="B205" s="94"/>
      <c r="C205" s="101"/>
      <c r="D205" s="94"/>
      <c r="E205" s="94"/>
      <c r="F205" s="94"/>
      <c r="G205" s="94"/>
      <c r="H205" s="94"/>
      <c r="I205" s="94"/>
      <c r="J205" s="94"/>
      <c r="K205" s="94"/>
    </row>
    <row r="206" spans="1:16" x14ac:dyDescent="0.2">
      <c r="A206" s="135"/>
      <c r="B206" s="94"/>
      <c r="C206" s="101"/>
      <c r="D206" s="94"/>
      <c r="E206" s="94"/>
      <c r="F206" s="94"/>
      <c r="G206" s="94"/>
      <c r="H206" s="94"/>
      <c r="I206" s="94"/>
      <c r="J206" s="94"/>
      <c r="K206" s="94"/>
    </row>
    <row r="207" spans="1:16" x14ac:dyDescent="0.2">
      <c r="A207" s="137"/>
      <c r="B207" s="94"/>
      <c r="C207" s="101"/>
      <c r="D207" s="94"/>
      <c r="E207" s="94"/>
      <c r="F207" s="94"/>
      <c r="G207" s="94"/>
      <c r="H207" s="94"/>
      <c r="I207" s="94"/>
      <c r="J207" s="94"/>
      <c r="K207" s="94"/>
    </row>
    <row r="208" spans="1:16" x14ac:dyDescent="0.2">
      <c r="A208" s="137"/>
      <c r="B208" s="94"/>
      <c r="C208" s="101"/>
      <c r="D208" s="94"/>
      <c r="E208" s="94"/>
      <c r="F208" s="94"/>
      <c r="G208" s="94"/>
      <c r="H208" s="94"/>
      <c r="I208" s="94"/>
      <c r="J208" s="94"/>
      <c r="K208" s="94"/>
    </row>
    <row r="209" spans="1:11" x14ac:dyDescent="0.2">
      <c r="A209" s="94"/>
      <c r="B209" s="94"/>
      <c r="C209" s="101"/>
      <c r="D209" s="94"/>
      <c r="E209" s="94"/>
      <c r="F209" s="94"/>
      <c r="G209" s="94"/>
      <c r="H209" s="94"/>
      <c r="I209" s="94"/>
      <c r="J209" s="94"/>
      <c r="K209" s="94"/>
    </row>
    <row r="210" spans="1:11" x14ac:dyDescent="0.2">
      <c r="A210" s="94"/>
      <c r="B210" s="94"/>
      <c r="C210" s="101"/>
      <c r="D210" s="94"/>
      <c r="E210" s="94"/>
      <c r="F210" s="94"/>
      <c r="G210" s="94"/>
      <c r="H210" s="94"/>
      <c r="I210" s="94"/>
      <c r="J210" s="94"/>
      <c r="K210" s="94"/>
    </row>
    <row r="211" spans="1:11" x14ac:dyDescent="0.2">
      <c r="A211" s="94"/>
      <c r="B211" s="94"/>
      <c r="C211" s="101"/>
      <c r="D211" s="94"/>
      <c r="E211" s="94"/>
      <c r="F211" s="94"/>
      <c r="G211" s="94"/>
      <c r="H211" s="94"/>
      <c r="I211" s="94"/>
      <c r="J211" s="94"/>
      <c r="K211" s="94"/>
    </row>
    <row r="212" spans="1:11" x14ac:dyDescent="0.2">
      <c r="A212" s="94"/>
      <c r="B212" s="94"/>
      <c r="C212" s="101"/>
      <c r="D212" s="94"/>
      <c r="E212" s="94"/>
      <c r="F212" s="94"/>
      <c r="G212" s="94"/>
      <c r="H212" s="94"/>
      <c r="I212" s="94"/>
      <c r="J212" s="94"/>
      <c r="K212" s="94"/>
    </row>
    <row r="213" spans="1:11" x14ac:dyDescent="0.2">
      <c r="A213" s="94"/>
      <c r="B213" s="94"/>
      <c r="C213" s="101"/>
      <c r="D213" s="94"/>
      <c r="E213" s="94"/>
      <c r="F213" s="94"/>
      <c r="G213" s="94"/>
      <c r="H213" s="94"/>
      <c r="I213" s="94"/>
      <c r="J213" s="94"/>
      <c r="K213" s="94"/>
    </row>
    <row r="214" spans="1:11" x14ac:dyDescent="0.2">
      <c r="A214" s="94"/>
      <c r="B214" s="94"/>
      <c r="C214" s="101"/>
      <c r="D214" s="94"/>
      <c r="E214" s="94"/>
      <c r="F214" s="94"/>
      <c r="G214" s="94"/>
      <c r="H214" s="94"/>
      <c r="I214" s="94"/>
      <c r="J214" s="94"/>
      <c r="K214" s="94"/>
    </row>
    <row r="215" spans="1:11" x14ac:dyDescent="0.2">
      <c r="A215" s="94"/>
      <c r="B215" s="94"/>
      <c r="C215" s="101"/>
      <c r="D215" s="94"/>
      <c r="E215" s="94"/>
      <c r="F215" s="94"/>
      <c r="G215" s="94"/>
      <c r="H215" s="94"/>
      <c r="I215" s="94"/>
      <c r="J215" s="94"/>
      <c r="K215" s="94"/>
    </row>
    <row r="216" spans="1:11" x14ac:dyDescent="0.2">
      <c r="A216" s="94"/>
      <c r="B216" s="94"/>
      <c r="C216" s="101"/>
      <c r="D216" s="94"/>
      <c r="E216" s="94"/>
      <c r="F216" s="94"/>
      <c r="G216" s="94"/>
      <c r="H216" s="94"/>
      <c r="I216" s="94"/>
      <c r="J216" s="94"/>
      <c r="K216" s="94"/>
    </row>
  </sheetData>
  <mergeCells count="14">
    <mergeCell ref="A5:I5"/>
    <mergeCell ref="A1:I1"/>
    <mergeCell ref="A2:I2"/>
    <mergeCell ref="A3:I3"/>
    <mergeCell ref="A4:I4"/>
    <mergeCell ref="B10:D10"/>
    <mergeCell ref="A11:D11"/>
    <mergeCell ref="B12:D12"/>
    <mergeCell ref="B6:D6"/>
    <mergeCell ref="A7:I7"/>
    <mergeCell ref="B8:D8"/>
    <mergeCell ref="B9:D9"/>
    <mergeCell ref="E9:H9"/>
    <mergeCell ref="I9:K9"/>
  </mergeCells>
  <phoneticPr fontId="18" type="noConversion"/>
  <pageMargins left="0.7" right="0.7" top="0.75" bottom="0.75" header="0.3" footer="0.3"/>
  <pageSetup orientation="portrait" horizontalDpi="30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Table of content</vt:lpstr>
      <vt:lpstr>FSP costed outline</vt:lpstr>
      <vt:lpstr>Overall in UNEP format</vt:lpstr>
      <vt:lpstr>TBA</vt:lpstr>
      <vt:lpstr>Lakes</vt:lpstr>
      <vt:lpstr>Rivers</vt:lpstr>
      <vt:lpstr>LME</vt:lpstr>
      <vt:lpstr>OO</vt:lpstr>
      <vt:lpstr>Cross cutting</vt:lpstr>
      <vt:lpstr>Data &amp; Information Management</vt:lpstr>
      <vt:lpstr>Evaluation</vt:lpstr>
      <vt:lpstr>PM</vt:lpstr>
      <vt:lpstr>'FSP costed outline'!B_projMgmt_CO</vt:lpstr>
      <vt:lpstr>'FSP costed outline'!B_ProjMgmt_GA</vt:lpstr>
      <vt:lpstr>'FSP costed outline'!Print_Area</vt:lpstr>
      <vt:lpstr>Rivers!Print_Area</vt:lpstr>
      <vt:lpstr>'Overall in UNEP format'!Print_Titles</vt:lpstr>
      <vt:lpstr>'Overall in UNEP format'!Zone_impres_MI</vt:lpstr>
    </vt:vector>
  </TitlesOfParts>
  <Company>OTCA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Vanderbeck</dc:creator>
  <cp:lastModifiedBy>Kaisa Uusimaa</cp:lastModifiedBy>
  <cp:lastPrinted>2012-11-07T21:18:59Z</cp:lastPrinted>
  <dcterms:created xsi:type="dcterms:W3CDTF">2008-02-26T14:31:35Z</dcterms:created>
  <dcterms:modified xsi:type="dcterms:W3CDTF">2013-03-13T16:05:31Z</dcterms:modified>
</cp:coreProperties>
</file>